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omments1.xml" ContentType="application/vnd.openxmlformats-officedocument.spreadsheetml.comments+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sepacgov-my.sharepoint.com/personal/fabienne_balfroid_gov_wallonie_be1/Documents/Budget/INI 2027/circulaire/"/>
    </mc:Choice>
  </mc:AlternateContent>
  <xr:revisionPtr revIDLastSave="0" documentId="8_{F5D2A878-5C35-47FC-935D-E1846AFCA478}" xr6:coauthVersionLast="47" xr6:coauthVersionMax="47" xr10:uidLastSave="{00000000-0000-0000-0000-000000000000}"/>
  <bookViews>
    <workbookView xWindow="1884" yWindow="1884" windowWidth="17280" windowHeight="8880" xr2:uid="{00000000-000D-0000-FFFF-FFFF00000000}"/>
  </bookViews>
  <sheets>
    <sheet name="GLOBAL Ministres " sheetId="2" r:id="rId1"/>
    <sheet name="Décret" sheetId="1" state="hidden" r:id="rId2"/>
    <sheet name="Fonds" sheetId="6" state="hidden" r:id="rId3"/>
    <sheet name="Codes SEC" sheetId="4" state="hidden" r:id="rId4"/>
  </sheets>
  <externalReferences>
    <externalReference r:id="rId5"/>
  </externalReferences>
  <definedNames>
    <definedName name="_xlnm._FilterDatabase" localSheetId="3" hidden="1">'Codes SEC'!$A$1:$F$460</definedName>
    <definedName name="_xlnm._FilterDatabase" localSheetId="1" hidden="1">Décret!$A$1:$F$566</definedName>
    <definedName name="_xlnm._FilterDatabase" localSheetId="0" hidden="1">'GLOBAL Ministres '!$A$7:$AB$697</definedName>
    <definedName name="A2838a4300">[1]Ministres!#REF!</definedName>
    <definedName name="a440.">[1]Ministres!#REF!</definedName>
    <definedName name="_xlnm.Print_Titles" localSheetId="1">Décret!$1:$7</definedName>
    <definedName name="_xlnm.Print_Titles" localSheetId="0">'GLOBAL Ministres '!$A:$T,'GLOBAL Ministres '!$2:$7</definedName>
    <definedName name="somme">#REF!</definedName>
    <definedName name="_xlnm.Print_Area" localSheetId="1">Décret!$A$1:$H$564</definedName>
    <definedName name="_xlnm.Print_Area" localSheetId="0">'GLOBAL Ministres '!$A$2:$T$456</definedName>
  </definedName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46" i="1" l="1"/>
  <c r="B346" i="1"/>
  <c r="C346" i="1"/>
  <c r="D346" i="1"/>
  <c r="E346" i="1"/>
  <c r="F346" i="1"/>
  <c r="G346" i="1"/>
  <c r="A347" i="1"/>
  <c r="B347" i="1"/>
  <c r="C347" i="1"/>
  <c r="D347" i="1"/>
  <c r="E347" i="1"/>
  <c r="F347" i="1"/>
  <c r="G347" i="1"/>
  <c r="A348" i="1"/>
  <c r="B348" i="1"/>
  <c r="C348" i="1"/>
  <c r="D348" i="1"/>
  <c r="E348" i="1"/>
  <c r="F348" i="1"/>
  <c r="G348" i="1"/>
  <c r="A349" i="1"/>
  <c r="B349" i="1"/>
  <c r="C349" i="1"/>
  <c r="D349" i="1"/>
  <c r="E349" i="1"/>
  <c r="F349" i="1"/>
  <c r="G349" i="1"/>
  <c r="A350" i="1"/>
  <c r="B350" i="1"/>
  <c r="C350" i="1"/>
  <c r="D350" i="1"/>
  <c r="E350" i="1"/>
  <c r="F350" i="1"/>
  <c r="G350" i="1"/>
  <c r="A339" i="1"/>
  <c r="B339" i="1"/>
  <c r="C339" i="1"/>
  <c r="D339" i="1"/>
  <c r="E339" i="1"/>
  <c r="F339" i="1"/>
  <c r="G339" i="1"/>
  <c r="A337" i="1"/>
  <c r="B337" i="1"/>
  <c r="C337" i="1"/>
  <c r="D337" i="1"/>
  <c r="E337" i="1"/>
  <c r="F337" i="1"/>
  <c r="G337" i="1"/>
  <c r="A332" i="1"/>
  <c r="B332" i="1"/>
  <c r="C332" i="1"/>
  <c r="D332" i="1"/>
  <c r="E332" i="1"/>
  <c r="F332" i="1"/>
  <c r="G332" i="1"/>
  <c r="G330" i="1"/>
  <c r="A330" i="1"/>
  <c r="B330" i="1"/>
  <c r="C330" i="1"/>
  <c r="D330" i="1"/>
  <c r="E330" i="1"/>
  <c r="F330" i="1"/>
  <c r="G328" i="1"/>
  <c r="A328" i="1"/>
  <c r="B328" i="1"/>
  <c r="C328" i="1"/>
  <c r="D328" i="1"/>
  <c r="E328" i="1"/>
  <c r="F328" i="1"/>
  <c r="G496" i="1"/>
  <c r="G497" i="1"/>
  <c r="F496" i="1"/>
  <c r="F497" i="1"/>
  <c r="E496" i="1"/>
  <c r="E497" i="1"/>
  <c r="D496" i="1"/>
  <c r="D497" i="1"/>
  <c r="A496" i="1"/>
  <c r="A497" i="1"/>
  <c r="V277" i="2"/>
  <c r="T277" i="2"/>
  <c r="S277" i="2"/>
  <c r="R277" i="2"/>
  <c r="Q277" i="2"/>
  <c r="P277" i="2"/>
  <c r="O277" i="2"/>
  <c r="V159" i="2"/>
  <c r="T159" i="2"/>
  <c r="S159" i="2"/>
  <c r="R159" i="2"/>
  <c r="Q159" i="2"/>
  <c r="P159" i="2"/>
  <c r="O159" i="2"/>
  <c r="V278" i="2"/>
  <c r="T278" i="2"/>
  <c r="S278" i="2"/>
  <c r="R278" i="2"/>
  <c r="Q278" i="2"/>
  <c r="P278" i="2"/>
  <c r="O278" i="2"/>
  <c r="U275" i="2"/>
  <c r="U274" i="2"/>
  <c r="U269" i="2"/>
  <c r="U268" i="2"/>
  <c r="U267" i="2"/>
  <c r="U266" i="2"/>
  <c r="U258" i="2"/>
  <c r="U256" i="2"/>
  <c r="U251" i="2"/>
  <c r="U249" i="2"/>
  <c r="U247" i="2"/>
  <c r="G240" i="1"/>
  <c r="F240" i="1"/>
  <c r="E240" i="1"/>
  <c r="D240" i="1"/>
  <c r="A240" i="1"/>
  <c r="S451" i="2"/>
  <c r="R451" i="2"/>
  <c r="Q451" i="2"/>
  <c r="P451" i="2"/>
  <c r="O451" i="2"/>
  <c r="V451" i="2"/>
  <c r="T451" i="2"/>
  <c r="X416" i="2"/>
  <c r="U409" i="2"/>
  <c r="G232" i="1"/>
  <c r="F232" i="1"/>
  <c r="E232" i="1"/>
  <c r="D232" i="1"/>
  <c r="A232" i="1"/>
  <c r="S698" i="2"/>
  <c r="S699" i="2"/>
  <c r="H500" i="1" l="1"/>
  <c r="U278" i="2"/>
  <c r="V239" i="2"/>
  <c r="T239" i="2"/>
  <c r="S239" i="2"/>
  <c r="R239" i="2"/>
  <c r="Q239" i="2"/>
  <c r="P239" i="2"/>
  <c r="O239" i="2"/>
  <c r="G205" i="1"/>
  <c r="F205" i="1"/>
  <c r="A205" i="1"/>
  <c r="D205" i="1"/>
  <c r="E205" i="1"/>
  <c r="X178" i="2"/>
  <c r="G230" i="1"/>
  <c r="F230" i="1"/>
  <c r="E230" i="1"/>
  <c r="D230" i="1"/>
  <c r="A230" i="1"/>
  <c r="O328" i="2"/>
  <c r="P328" i="2"/>
  <c r="Q328" i="2"/>
  <c r="R328" i="2"/>
  <c r="S328" i="2"/>
  <c r="V328" i="2"/>
  <c r="T328" i="2"/>
  <c r="G28" i="1"/>
  <c r="G540" i="1"/>
  <c r="G539" i="1"/>
  <c r="G538" i="1"/>
  <c r="G530" i="1"/>
  <c r="G529" i="1"/>
  <c r="G509" i="1"/>
  <c r="G508" i="1"/>
  <c r="G495" i="1"/>
  <c r="G494" i="1"/>
  <c r="G493" i="1"/>
  <c r="G492" i="1"/>
  <c r="G491" i="1"/>
  <c r="G490" i="1"/>
  <c r="G482" i="1"/>
  <c r="H485" i="1" s="1"/>
  <c r="G481" i="1"/>
  <c r="G480" i="1"/>
  <c r="G479" i="1"/>
  <c r="G478" i="1"/>
  <c r="G477" i="1"/>
  <c r="G476" i="1"/>
  <c r="G469" i="1"/>
  <c r="G468" i="1"/>
  <c r="G467" i="1"/>
  <c r="G466" i="1"/>
  <c r="G465" i="1"/>
  <c r="G464" i="1"/>
  <c r="G463" i="1"/>
  <c r="G462" i="1"/>
  <c r="G455" i="1"/>
  <c r="G454" i="1"/>
  <c r="G453" i="1"/>
  <c r="G452" i="1"/>
  <c r="G451" i="1"/>
  <c r="G450" i="1"/>
  <c r="H458" i="1" s="1"/>
  <c r="G437" i="1"/>
  <c r="G436" i="1"/>
  <c r="G435" i="1"/>
  <c r="G434" i="1"/>
  <c r="G433" i="1"/>
  <c r="G432" i="1"/>
  <c r="G431" i="1"/>
  <c r="G430" i="1"/>
  <c r="G429" i="1"/>
  <c r="G428" i="1"/>
  <c r="G427" i="1"/>
  <c r="G426" i="1"/>
  <c r="G425" i="1"/>
  <c r="G424" i="1"/>
  <c r="G423" i="1"/>
  <c r="G422" i="1"/>
  <c r="G421" i="1"/>
  <c r="G420" i="1"/>
  <c r="G419" i="1"/>
  <c r="G418" i="1"/>
  <c r="G417" i="1"/>
  <c r="G416" i="1"/>
  <c r="G415" i="1"/>
  <c r="G408" i="1"/>
  <c r="G407" i="1"/>
  <c r="G406" i="1"/>
  <c r="G405" i="1"/>
  <c r="G404" i="1"/>
  <c r="G397" i="1"/>
  <c r="G396" i="1"/>
  <c r="G395" i="1"/>
  <c r="G394" i="1"/>
  <c r="G393" i="1"/>
  <c r="G379" i="1"/>
  <c r="H381" i="1" s="1"/>
  <c r="H384" i="1" s="1"/>
  <c r="G360" i="1"/>
  <c r="G359" i="1"/>
  <c r="G358" i="1"/>
  <c r="G351" i="1"/>
  <c r="G345" i="1"/>
  <c r="G344" i="1"/>
  <c r="G343" i="1"/>
  <c r="G342" i="1"/>
  <c r="G341" i="1"/>
  <c r="G340" i="1"/>
  <c r="G338" i="1"/>
  <c r="G336" i="1"/>
  <c r="G335" i="1"/>
  <c r="G334" i="1"/>
  <c r="G333" i="1"/>
  <c r="G331" i="1"/>
  <c r="G329" i="1"/>
  <c r="G327" i="1"/>
  <c r="G326" i="1"/>
  <c r="G325" i="1"/>
  <c r="G318" i="1"/>
  <c r="H320" i="1" s="1"/>
  <c r="G311" i="1"/>
  <c r="G310" i="1"/>
  <c r="G309" i="1"/>
  <c r="G308" i="1"/>
  <c r="G307" i="1"/>
  <c r="G306" i="1"/>
  <c r="G305" i="1"/>
  <c r="G304" i="1"/>
  <c r="G303" i="1"/>
  <c r="G302" i="1"/>
  <c r="G301" i="1"/>
  <c r="G300" i="1"/>
  <c r="G299" i="1"/>
  <c r="G298" i="1"/>
  <c r="G297" i="1"/>
  <c r="G296" i="1"/>
  <c r="G295" i="1"/>
  <c r="G294" i="1"/>
  <c r="G293"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39" i="1"/>
  <c r="G238" i="1"/>
  <c r="G237" i="1"/>
  <c r="G236" i="1"/>
  <c r="G235" i="1"/>
  <c r="G234" i="1"/>
  <c r="G233" i="1"/>
  <c r="G231" i="1"/>
  <c r="G223" i="1"/>
  <c r="G222" i="1"/>
  <c r="G221" i="1"/>
  <c r="G220" i="1"/>
  <c r="G219" i="1"/>
  <c r="G218" i="1"/>
  <c r="G217" i="1"/>
  <c r="G216" i="1"/>
  <c r="G215" i="1"/>
  <c r="G214" i="1"/>
  <c r="G213" i="1"/>
  <c r="G212" i="1"/>
  <c r="G211" i="1"/>
  <c r="G210" i="1"/>
  <c r="G209" i="1"/>
  <c r="G208" i="1"/>
  <c r="G207" i="1"/>
  <c r="G206" i="1"/>
  <c r="G204" i="1"/>
  <c r="G203" i="1"/>
  <c r="G202" i="1"/>
  <c r="G201" i="1"/>
  <c r="G200" i="1"/>
  <c r="G199" i="1"/>
  <c r="G192" i="1"/>
  <c r="H194" i="1" s="1"/>
  <c r="G185" i="1"/>
  <c r="H187" i="1" s="1"/>
  <c r="G178" i="1"/>
  <c r="G177" i="1"/>
  <c r="G176" i="1"/>
  <c r="G175"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2" i="1"/>
  <c r="G111" i="1"/>
  <c r="G110" i="1"/>
  <c r="G109" i="1"/>
  <c r="G108" i="1"/>
  <c r="G101" i="1"/>
  <c r="H103" i="1" s="1"/>
  <c r="G94" i="1"/>
  <c r="G93" i="1"/>
  <c r="G92" i="1"/>
  <c r="G91" i="1"/>
  <c r="G90" i="1"/>
  <c r="G89" i="1"/>
  <c r="G88" i="1"/>
  <c r="G87" i="1"/>
  <c r="G86" i="1"/>
  <c r="G85" i="1"/>
  <c r="G78" i="1"/>
  <c r="G77" i="1"/>
  <c r="G76" i="1"/>
  <c r="G75" i="1"/>
  <c r="G74" i="1"/>
  <c r="G73" i="1"/>
  <c r="G72" i="1"/>
  <c r="G59" i="1"/>
  <c r="G58" i="1"/>
  <c r="G57" i="1"/>
  <c r="G56" i="1"/>
  <c r="G55" i="1"/>
  <c r="G54" i="1"/>
  <c r="G53" i="1"/>
  <c r="G52" i="1"/>
  <c r="G51" i="1"/>
  <c r="G50" i="1"/>
  <c r="G49" i="1"/>
  <c r="G48" i="1"/>
  <c r="G47" i="1"/>
  <c r="G46" i="1"/>
  <c r="G45" i="1"/>
  <c r="G44" i="1"/>
  <c r="G43" i="1"/>
  <c r="G42" i="1"/>
  <c r="G35" i="1"/>
  <c r="H37" i="1" s="1"/>
  <c r="G27" i="1"/>
  <c r="G26" i="1"/>
  <c r="G25" i="1"/>
  <c r="G24" i="1"/>
  <c r="G23" i="1"/>
  <c r="G22" i="1"/>
  <c r="G21" i="1"/>
  <c r="G20" i="1"/>
  <c r="G19" i="1"/>
  <c r="G18" i="1"/>
  <c r="H443" i="1"/>
  <c r="H385" i="1"/>
  <c r="H168" i="1"/>
  <c r="A214" i="1"/>
  <c r="D214" i="1"/>
  <c r="F214" i="1"/>
  <c r="E214" i="1"/>
  <c r="A261" i="1"/>
  <c r="F261" i="1"/>
  <c r="D261" i="1"/>
  <c r="C261" i="1"/>
  <c r="B261" i="1"/>
  <c r="E261" i="1"/>
  <c r="H289" i="1" l="1"/>
  <c r="H532" i="1"/>
  <c r="H542" i="1"/>
  <c r="H484" i="1"/>
  <c r="H80" i="1"/>
  <c r="H410" i="1"/>
  <c r="H30" i="1"/>
  <c r="H61" i="1"/>
  <c r="H96" i="1"/>
  <c r="H180" i="1"/>
  <c r="H288" i="1"/>
  <c r="H313" i="1"/>
  <c r="H439" i="1"/>
  <c r="H472" i="1"/>
  <c r="H399" i="1"/>
  <c r="H511" i="1"/>
  <c r="H114" i="1"/>
  <c r="H164" i="1"/>
  <c r="H226" i="1"/>
  <c r="H314" i="1"/>
  <c r="H353" i="1"/>
  <c r="H362" i="1"/>
  <c r="H499" i="1"/>
  <c r="H354" i="1"/>
  <c r="H31" i="1"/>
  <c r="H65" i="1" s="1"/>
  <c r="H457" i="1"/>
  <c r="H225" i="1"/>
  <c r="H471" i="1"/>
  <c r="H545" i="1" l="1"/>
  <c r="H548" i="1" s="1"/>
  <c r="H365" i="1"/>
  <c r="H64" i="1"/>
  <c r="H442" i="1"/>
  <c r="H516" i="1"/>
  <c r="H519" i="1" s="1"/>
  <c r="H366" i="1"/>
  <c r="H369" i="1" s="1"/>
  <c r="H167" i="1"/>
  <c r="H515" i="1"/>
  <c r="A450" i="1"/>
  <c r="D450" i="1"/>
  <c r="F450" i="1"/>
  <c r="E450" i="1"/>
  <c r="H368" i="1" l="1"/>
  <c r="H554" i="1"/>
  <c r="H518" i="1"/>
  <c r="S238" i="2"/>
  <c r="U226" i="2"/>
  <c r="U83" i="2"/>
  <c r="X83" i="2"/>
  <c r="Y83" i="2" s="1"/>
  <c r="T158" i="2"/>
  <c r="S158" i="2"/>
  <c r="S157" i="2"/>
  <c r="S358" i="2"/>
  <c r="S360" i="2" s="1"/>
  <c r="S327" i="2"/>
  <c r="R327" i="2"/>
  <c r="S366" i="2"/>
  <c r="S368" i="2" s="1"/>
  <c r="S403" i="2"/>
  <c r="S404" i="2"/>
  <c r="S450" i="2"/>
  <c r="T327" i="2"/>
  <c r="U340" i="2"/>
  <c r="U339" i="2"/>
  <c r="T358" i="2"/>
  <c r="T360" i="2" s="1"/>
  <c r="U320" i="2"/>
  <c r="U319" i="2"/>
  <c r="U316" i="2"/>
  <c r="U315" i="2"/>
  <c r="U308" i="2"/>
  <c r="U307" i="2"/>
  <c r="U306" i="2"/>
  <c r="G26" i="6"/>
  <c r="U304" i="2"/>
  <c r="U303" i="2"/>
  <c r="R158" i="2"/>
  <c r="U313" i="2"/>
  <c r="X313" i="2"/>
  <c r="Y313" i="2" s="1"/>
  <c r="F274" i="1"/>
  <c r="U155" i="2"/>
  <c r="H50" i="6" s="1"/>
  <c r="I26" i="6"/>
  <c r="I24" i="6"/>
  <c r="I8" i="6"/>
  <c r="F208" i="1"/>
  <c r="E208" i="1"/>
  <c r="D208" i="1"/>
  <c r="A208" i="1"/>
  <c r="B208" i="1"/>
  <c r="C208" i="1"/>
  <c r="E207" i="1"/>
  <c r="F209" i="1"/>
  <c r="D209" i="1"/>
  <c r="A209" i="1"/>
  <c r="B209" i="1"/>
  <c r="C209" i="1"/>
  <c r="F206" i="1"/>
  <c r="D206" i="1"/>
  <c r="A206" i="1"/>
  <c r="U189" i="2"/>
  <c r="B206" i="1"/>
  <c r="C206" i="1"/>
  <c r="E206" i="1"/>
  <c r="U179" i="2"/>
  <c r="A284" i="1"/>
  <c r="B284" i="1"/>
  <c r="C284" i="1"/>
  <c r="D284" i="1"/>
  <c r="F284" i="1"/>
  <c r="F283" i="1"/>
  <c r="D283" i="1"/>
  <c r="A283" i="1"/>
  <c r="B283" i="1"/>
  <c r="C283" i="1"/>
  <c r="A282" i="1"/>
  <c r="B282" i="1"/>
  <c r="C282" i="1"/>
  <c r="D282" i="1"/>
  <c r="E282" i="1"/>
  <c r="F282" i="1"/>
  <c r="F267" i="1"/>
  <c r="E267" i="1"/>
  <c r="D267" i="1"/>
  <c r="A267" i="1"/>
  <c r="B267" i="1"/>
  <c r="C267" i="1"/>
  <c r="F263" i="1"/>
  <c r="E263" i="1"/>
  <c r="D263" i="1"/>
  <c r="A263" i="1"/>
  <c r="B263" i="1"/>
  <c r="C263" i="1"/>
  <c r="F467" i="1"/>
  <c r="E467" i="1"/>
  <c r="D467" i="1"/>
  <c r="A467" i="1"/>
  <c r="B467" i="1"/>
  <c r="C467" i="1"/>
  <c r="F308" i="1"/>
  <c r="E308" i="1"/>
  <c r="D308" i="1"/>
  <c r="A308" i="1"/>
  <c r="B308" i="1"/>
  <c r="C308" i="1"/>
  <c r="F303" i="1"/>
  <c r="E303" i="1"/>
  <c r="D303" i="1"/>
  <c r="A303" i="1"/>
  <c r="B303" i="1"/>
  <c r="C303" i="1"/>
  <c r="F257" i="1"/>
  <c r="E257" i="1"/>
  <c r="D257" i="1"/>
  <c r="A257" i="1"/>
  <c r="B257" i="1"/>
  <c r="C257" i="1"/>
  <c r="A221" i="1"/>
  <c r="B221" i="1"/>
  <c r="C221" i="1"/>
  <c r="D221" i="1"/>
  <c r="E221" i="1"/>
  <c r="F221" i="1"/>
  <c r="A222" i="1"/>
  <c r="B222" i="1"/>
  <c r="C222" i="1"/>
  <c r="D222" i="1"/>
  <c r="E222" i="1"/>
  <c r="F222" i="1"/>
  <c r="A427" i="1"/>
  <c r="B427" i="1"/>
  <c r="C427" i="1"/>
  <c r="D427" i="1"/>
  <c r="E427" i="1"/>
  <c r="F427" i="1"/>
  <c r="A428" i="1"/>
  <c r="B428" i="1"/>
  <c r="C428" i="1"/>
  <c r="D428" i="1"/>
  <c r="E428" i="1"/>
  <c r="F428" i="1"/>
  <c r="A433" i="1"/>
  <c r="B433" i="1"/>
  <c r="C433" i="1"/>
  <c r="D433" i="1"/>
  <c r="E433" i="1"/>
  <c r="F433" i="1"/>
  <c r="A432" i="1"/>
  <c r="B432" i="1"/>
  <c r="C432" i="1"/>
  <c r="D432" i="1"/>
  <c r="E432" i="1"/>
  <c r="F432" i="1"/>
  <c r="A78" i="1"/>
  <c r="B78" i="1"/>
  <c r="C78" i="1"/>
  <c r="D78" i="1"/>
  <c r="E78" i="1"/>
  <c r="F78" i="1"/>
  <c r="U444" i="2"/>
  <c r="U394" i="2"/>
  <c r="U372" i="2"/>
  <c r="O403" i="2"/>
  <c r="P403" i="2"/>
  <c r="Q403" i="2"/>
  <c r="R403" i="2"/>
  <c r="T403" i="2"/>
  <c r="V403" i="2"/>
  <c r="U382" i="2"/>
  <c r="U121" i="2"/>
  <c r="U120" i="2"/>
  <c r="U314" i="2"/>
  <c r="U438" i="2"/>
  <c r="U386" i="2"/>
  <c r="U343" i="2"/>
  <c r="U211" i="2"/>
  <c r="U215" i="2"/>
  <c r="U187" i="2"/>
  <c r="U44" i="2"/>
  <c r="U31" i="2"/>
  <c r="A94" i="1"/>
  <c r="B94" i="1"/>
  <c r="C94" i="1"/>
  <c r="D94" i="1"/>
  <c r="E94" i="1"/>
  <c r="F94" i="1"/>
  <c r="X343" i="2"/>
  <c r="A286" i="1"/>
  <c r="B286" i="1"/>
  <c r="C286" i="1"/>
  <c r="D286" i="1"/>
  <c r="E286" i="1"/>
  <c r="F286" i="1"/>
  <c r="A270" i="1"/>
  <c r="B270" i="1"/>
  <c r="C270" i="1"/>
  <c r="D270" i="1"/>
  <c r="E270" i="1"/>
  <c r="F270" i="1"/>
  <c r="A269" i="1"/>
  <c r="B269" i="1"/>
  <c r="C269" i="1"/>
  <c r="D269" i="1"/>
  <c r="E269" i="1"/>
  <c r="F269" i="1"/>
  <c r="A268" i="1"/>
  <c r="B268" i="1"/>
  <c r="C268" i="1"/>
  <c r="D268" i="1"/>
  <c r="E268" i="1"/>
  <c r="F268" i="1"/>
  <c r="E215" i="1"/>
  <c r="A111" i="1"/>
  <c r="B111" i="1"/>
  <c r="C111" i="1"/>
  <c r="D111" i="1"/>
  <c r="E111" i="1"/>
  <c r="F111" i="1"/>
  <c r="A110" i="1"/>
  <c r="B110" i="1"/>
  <c r="C110" i="1"/>
  <c r="D110" i="1"/>
  <c r="E110" i="1"/>
  <c r="F110" i="1"/>
  <c r="F109" i="1"/>
  <c r="A109" i="1"/>
  <c r="D109" i="1"/>
  <c r="E109" i="1"/>
  <c r="F271" i="1"/>
  <c r="E28" i="1"/>
  <c r="F216" i="1"/>
  <c r="F302" i="1"/>
  <c r="E302" i="1"/>
  <c r="D302" i="1"/>
  <c r="A302" i="1"/>
  <c r="B302" i="1"/>
  <c r="C302" i="1"/>
  <c r="F318" i="1"/>
  <c r="E318" i="1"/>
  <c r="D318" i="1"/>
  <c r="C318" i="1"/>
  <c r="B318" i="1"/>
  <c r="A318" i="1"/>
  <c r="A360" i="1"/>
  <c r="B360" i="1"/>
  <c r="C360" i="1"/>
  <c r="D360" i="1"/>
  <c r="E360" i="1"/>
  <c r="F360" i="1"/>
  <c r="B359" i="1"/>
  <c r="C359" i="1"/>
  <c r="D359" i="1"/>
  <c r="E359" i="1"/>
  <c r="F359" i="1"/>
  <c r="A359" i="1"/>
  <c r="I34" i="6"/>
  <c r="G34" i="6"/>
  <c r="I31" i="6"/>
  <c r="G31" i="6"/>
  <c r="I30" i="6"/>
  <c r="G30" i="6"/>
  <c r="I29" i="6"/>
  <c r="G29" i="6"/>
  <c r="I23" i="6"/>
  <c r="G23" i="6"/>
  <c r="I22" i="6"/>
  <c r="G22" i="6"/>
  <c r="I21" i="6"/>
  <c r="G21" i="6"/>
  <c r="I20" i="6"/>
  <c r="G20" i="6"/>
  <c r="I19" i="6"/>
  <c r="G19" i="6"/>
  <c r="I18" i="6"/>
  <c r="G18" i="6"/>
  <c r="I17" i="6"/>
  <c r="G17" i="6"/>
  <c r="I14" i="6"/>
  <c r="G14" i="6"/>
  <c r="G12" i="6"/>
  <c r="G11" i="6"/>
  <c r="G10" i="6"/>
  <c r="G9" i="6"/>
  <c r="G8" i="6"/>
  <c r="U443" i="2"/>
  <c r="X320" i="2"/>
  <c r="Y320" i="2" s="1"/>
  <c r="X53" i="2"/>
  <c r="Y53" i="2" s="1"/>
  <c r="X86" i="2"/>
  <c r="Y86" i="2" s="1"/>
  <c r="X87" i="2"/>
  <c r="Y87" i="2" s="1"/>
  <c r="X88" i="2"/>
  <c r="Y88" i="2" s="1"/>
  <c r="X89" i="2"/>
  <c r="Y89" i="2" s="1"/>
  <c r="X100" i="2"/>
  <c r="Y100" i="2" s="1"/>
  <c r="X101" i="2"/>
  <c r="Y101" i="2" s="1"/>
  <c r="X9" i="2"/>
  <c r="Y9" i="2" s="1"/>
  <c r="X10" i="2"/>
  <c r="Y10" i="2" s="1"/>
  <c r="U149" i="2"/>
  <c r="H43" i="6" s="1"/>
  <c r="U150" i="2"/>
  <c r="H44" i="6" s="1"/>
  <c r="U225" i="2"/>
  <c r="F215" i="1"/>
  <c r="D215" i="1"/>
  <c r="C215" i="1"/>
  <c r="B215" i="1"/>
  <c r="A215" i="1"/>
  <c r="F112" i="1"/>
  <c r="E112" i="1"/>
  <c r="D112" i="1"/>
  <c r="C112" i="1"/>
  <c r="B112" i="1"/>
  <c r="A112" i="1"/>
  <c r="U100" i="2"/>
  <c r="U101" i="2"/>
  <c r="F463" i="1"/>
  <c r="A495" i="1"/>
  <c r="B495" i="1"/>
  <c r="C495" i="1"/>
  <c r="D495" i="1"/>
  <c r="E495" i="1"/>
  <c r="F495" i="1"/>
  <c r="A465" i="1"/>
  <c r="B465" i="1"/>
  <c r="C465" i="1"/>
  <c r="D465" i="1"/>
  <c r="E465" i="1"/>
  <c r="F465" i="1"/>
  <c r="A455" i="1"/>
  <c r="B455" i="1"/>
  <c r="C455" i="1"/>
  <c r="D455" i="1"/>
  <c r="F455" i="1"/>
  <c r="E455" i="1"/>
  <c r="A434" i="1"/>
  <c r="B434" i="1"/>
  <c r="C434" i="1"/>
  <c r="D434" i="1"/>
  <c r="E434" i="1"/>
  <c r="F434" i="1"/>
  <c r="F358" i="1"/>
  <c r="E358" i="1"/>
  <c r="D358" i="1"/>
  <c r="C358" i="1"/>
  <c r="B358" i="1"/>
  <c r="A358" i="1"/>
  <c r="A334" i="1"/>
  <c r="B334" i="1"/>
  <c r="C334" i="1"/>
  <c r="D334" i="1"/>
  <c r="E334" i="1"/>
  <c r="F334" i="1"/>
  <c r="A325" i="1"/>
  <c r="B325" i="1"/>
  <c r="C325" i="1"/>
  <c r="D325" i="1"/>
  <c r="E325" i="1"/>
  <c r="F325" i="1"/>
  <c r="A311" i="1"/>
  <c r="B311" i="1"/>
  <c r="C311" i="1"/>
  <c r="D311" i="1"/>
  <c r="E311" i="1"/>
  <c r="F311" i="1"/>
  <c r="D297" i="1"/>
  <c r="C297" i="1"/>
  <c r="B297" i="1"/>
  <c r="A297" i="1"/>
  <c r="F297" i="1"/>
  <c r="E297" i="1"/>
  <c r="F295" i="1"/>
  <c r="E295" i="1"/>
  <c r="D295" i="1"/>
  <c r="C295" i="1"/>
  <c r="B295" i="1"/>
  <c r="A295" i="1"/>
  <c r="A293" i="1"/>
  <c r="B293" i="1"/>
  <c r="C293" i="1"/>
  <c r="D293" i="1"/>
  <c r="E293" i="1"/>
  <c r="F293" i="1"/>
  <c r="A277" i="1"/>
  <c r="B277" i="1"/>
  <c r="C277" i="1"/>
  <c r="D277" i="1"/>
  <c r="F277" i="1"/>
  <c r="E277" i="1"/>
  <c r="A271" i="1"/>
  <c r="B271" i="1"/>
  <c r="C271" i="1"/>
  <c r="D271" i="1"/>
  <c r="E271" i="1"/>
  <c r="F273" i="1"/>
  <c r="A273" i="1"/>
  <c r="B273" i="1"/>
  <c r="C273" i="1"/>
  <c r="D273" i="1"/>
  <c r="E273" i="1"/>
  <c r="A274" i="1"/>
  <c r="B274" i="1"/>
  <c r="C274" i="1"/>
  <c r="D274" i="1"/>
  <c r="E274" i="1"/>
  <c r="A262" i="1"/>
  <c r="B262" i="1"/>
  <c r="C262" i="1"/>
  <c r="D262" i="1"/>
  <c r="F262" i="1"/>
  <c r="E262" i="1"/>
  <c r="F246" i="1"/>
  <c r="E246" i="1"/>
  <c r="D246" i="1"/>
  <c r="C246" i="1"/>
  <c r="B246" i="1"/>
  <c r="A246" i="1"/>
  <c r="F245" i="1"/>
  <c r="A245" i="1"/>
  <c r="B245" i="1"/>
  <c r="C245" i="1"/>
  <c r="D245" i="1"/>
  <c r="E245" i="1"/>
  <c r="F239" i="1"/>
  <c r="E239" i="1"/>
  <c r="D239" i="1"/>
  <c r="C239" i="1"/>
  <c r="B239" i="1"/>
  <c r="A239" i="1"/>
  <c r="F235" i="1"/>
  <c r="A235" i="1"/>
  <c r="B235" i="1"/>
  <c r="C235" i="1"/>
  <c r="D235" i="1"/>
  <c r="E235" i="1"/>
  <c r="F236" i="1"/>
  <c r="A236" i="1"/>
  <c r="B236" i="1"/>
  <c r="C236" i="1"/>
  <c r="D236" i="1"/>
  <c r="E236" i="1"/>
  <c r="F234" i="1"/>
  <c r="A234" i="1"/>
  <c r="B234" i="1"/>
  <c r="C234" i="1"/>
  <c r="D234" i="1"/>
  <c r="E234" i="1"/>
  <c r="E216" i="1"/>
  <c r="D216" i="1"/>
  <c r="C216" i="1"/>
  <c r="B216" i="1"/>
  <c r="A216" i="1"/>
  <c r="F203" i="1"/>
  <c r="E203" i="1"/>
  <c r="D203" i="1"/>
  <c r="C203" i="1"/>
  <c r="B203" i="1"/>
  <c r="A203" i="1"/>
  <c r="F199" i="1"/>
  <c r="E199" i="1"/>
  <c r="D199" i="1"/>
  <c r="C199" i="1"/>
  <c r="B199" i="1"/>
  <c r="A199" i="1"/>
  <c r="F192" i="1"/>
  <c r="E192" i="1"/>
  <c r="D192" i="1"/>
  <c r="C192" i="1"/>
  <c r="B192" i="1"/>
  <c r="A192" i="1"/>
  <c r="F185" i="1"/>
  <c r="E185" i="1"/>
  <c r="D185" i="1"/>
  <c r="C185" i="1"/>
  <c r="B185" i="1"/>
  <c r="A185" i="1"/>
  <c r="F177" i="1"/>
  <c r="E177" i="1"/>
  <c r="D177" i="1"/>
  <c r="C177" i="1"/>
  <c r="B177" i="1"/>
  <c r="A177" i="1"/>
  <c r="F178" i="1"/>
  <c r="E178" i="1"/>
  <c r="D178" i="1"/>
  <c r="C178" i="1"/>
  <c r="B178" i="1"/>
  <c r="A178" i="1"/>
  <c r="D176" i="1"/>
  <c r="E176" i="1"/>
  <c r="F176" i="1"/>
  <c r="B176" i="1"/>
  <c r="C176" i="1"/>
  <c r="A176" i="1"/>
  <c r="F175" i="1"/>
  <c r="E175" i="1"/>
  <c r="D175" i="1"/>
  <c r="C175" i="1"/>
  <c r="B175" i="1"/>
  <c r="A175" i="1"/>
  <c r="F162" i="1"/>
  <c r="E162" i="1"/>
  <c r="D162" i="1"/>
  <c r="C162" i="1"/>
  <c r="B162" i="1"/>
  <c r="A162" i="1"/>
  <c r="A159" i="1"/>
  <c r="B159" i="1"/>
  <c r="C159" i="1"/>
  <c r="D159" i="1"/>
  <c r="E159" i="1"/>
  <c r="F159" i="1"/>
  <c r="A160" i="1"/>
  <c r="B160" i="1"/>
  <c r="C160" i="1"/>
  <c r="D160" i="1"/>
  <c r="E160" i="1"/>
  <c r="F160" i="1"/>
  <c r="A161" i="1"/>
  <c r="B161" i="1"/>
  <c r="C161" i="1"/>
  <c r="D161" i="1"/>
  <c r="E161" i="1"/>
  <c r="F161" i="1"/>
  <c r="A158" i="1"/>
  <c r="B158" i="1"/>
  <c r="C158" i="1"/>
  <c r="D158" i="1"/>
  <c r="E158" i="1"/>
  <c r="F158" i="1"/>
  <c r="A157" i="1"/>
  <c r="B157" i="1"/>
  <c r="C157" i="1"/>
  <c r="D157" i="1"/>
  <c r="E157" i="1"/>
  <c r="F157" i="1"/>
  <c r="A148" i="1"/>
  <c r="B148" i="1"/>
  <c r="C148" i="1"/>
  <c r="D148" i="1"/>
  <c r="E148" i="1"/>
  <c r="F148" i="1"/>
  <c r="A149" i="1"/>
  <c r="B149" i="1"/>
  <c r="C149" i="1"/>
  <c r="D149" i="1"/>
  <c r="E149" i="1"/>
  <c r="F149" i="1"/>
  <c r="A150" i="1"/>
  <c r="B150" i="1"/>
  <c r="C150" i="1"/>
  <c r="D150" i="1"/>
  <c r="E150" i="1"/>
  <c r="F150" i="1"/>
  <c r="A151" i="1"/>
  <c r="B151" i="1"/>
  <c r="C151" i="1"/>
  <c r="D151" i="1"/>
  <c r="E151" i="1"/>
  <c r="F151" i="1"/>
  <c r="A152" i="1"/>
  <c r="B152" i="1"/>
  <c r="C152" i="1"/>
  <c r="D152" i="1"/>
  <c r="E152" i="1"/>
  <c r="F152" i="1"/>
  <c r="A153" i="1"/>
  <c r="B153" i="1"/>
  <c r="C153" i="1"/>
  <c r="D153" i="1"/>
  <c r="E153" i="1"/>
  <c r="F153" i="1"/>
  <c r="A154" i="1"/>
  <c r="B154" i="1"/>
  <c r="C154" i="1"/>
  <c r="D154" i="1"/>
  <c r="E154" i="1"/>
  <c r="F154" i="1"/>
  <c r="A155" i="1"/>
  <c r="B155" i="1"/>
  <c r="C155" i="1"/>
  <c r="D155" i="1"/>
  <c r="E155" i="1"/>
  <c r="F155" i="1"/>
  <c r="A156" i="1"/>
  <c r="B156" i="1"/>
  <c r="C156" i="1"/>
  <c r="D156" i="1"/>
  <c r="E156" i="1"/>
  <c r="F156" i="1"/>
  <c r="F147" i="1"/>
  <c r="E147" i="1"/>
  <c r="D147" i="1"/>
  <c r="C147" i="1"/>
  <c r="B147" i="1"/>
  <c r="A147" i="1"/>
  <c r="A146" i="1"/>
  <c r="B146" i="1"/>
  <c r="C146" i="1"/>
  <c r="D146" i="1"/>
  <c r="E146" i="1"/>
  <c r="F146" i="1"/>
  <c r="A145" i="1"/>
  <c r="B145" i="1"/>
  <c r="C145" i="1"/>
  <c r="D145" i="1"/>
  <c r="E145" i="1"/>
  <c r="F145" i="1"/>
  <c r="A144" i="1"/>
  <c r="B144" i="1"/>
  <c r="C144" i="1"/>
  <c r="D144" i="1"/>
  <c r="E144" i="1"/>
  <c r="F144" i="1"/>
  <c r="A140" i="1"/>
  <c r="B140" i="1"/>
  <c r="C140" i="1"/>
  <c r="D140" i="1"/>
  <c r="E140" i="1"/>
  <c r="F140" i="1"/>
  <c r="A141" i="1"/>
  <c r="B141" i="1"/>
  <c r="C141" i="1"/>
  <c r="D141" i="1"/>
  <c r="E141" i="1"/>
  <c r="F141" i="1"/>
  <c r="A142" i="1"/>
  <c r="B142" i="1"/>
  <c r="C142" i="1"/>
  <c r="D142" i="1"/>
  <c r="E142" i="1"/>
  <c r="F142" i="1"/>
  <c r="A143" i="1"/>
  <c r="B143" i="1"/>
  <c r="C143" i="1"/>
  <c r="D143" i="1"/>
  <c r="E143" i="1"/>
  <c r="F143" i="1"/>
  <c r="A129" i="1"/>
  <c r="B129" i="1"/>
  <c r="C129" i="1"/>
  <c r="D129" i="1"/>
  <c r="E129" i="1"/>
  <c r="F129" i="1"/>
  <c r="A130" i="1"/>
  <c r="B130" i="1"/>
  <c r="C130" i="1"/>
  <c r="D130" i="1"/>
  <c r="E130" i="1"/>
  <c r="F130" i="1"/>
  <c r="A131" i="1"/>
  <c r="B131" i="1"/>
  <c r="C131" i="1"/>
  <c r="D131" i="1"/>
  <c r="E131" i="1"/>
  <c r="F131" i="1"/>
  <c r="A132" i="1"/>
  <c r="B132" i="1"/>
  <c r="C132" i="1"/>
  <c r="D132" i="1"/>
  <c r="E132" i="1"/>
  <c r="F132" i="1"/>
  <c r="A133" i="1"/>
  <c r="B133" i="1"/>
  <c r="C133" i="1"/>
  <c r="D133" i="1"/>
  <c r="E133" i="1"/>
  <c r="F133" i="1"/>
  <c r="A134" i="1"/>
  <c r="B134" i="1"/>
  <c r="C134" i="1"/>
  <c r="D134" i="1"/>
  <c r="E134" i="1"/>
  <c r="F134" i="1"/>
  <c r="A135" i="1"/>
  <c r="B135" i="1"/>
  <c r="C135" i="1"/>
  <c r="D135" i="1"/>
  <c r="E135" i="1"/>
  <c r="F135" i="1"/>
  <c r="A136" i="1"/>
  <c r="B136" i="1"/>
  <c r="C136" i="1"/>
  <c r="D136" i="1"/>
  <c r="E136" i="1"/>
  <c r="F136" i="1"/>
  <c r="A137" i="1"/>
  <c r="B137" i="1"/>
  <c r="C137" i="1"/>
  <c r="D137" i="1"/>
  <c r="E137" i="1"/>
  <c r="F137" i="1"/>
  <c r="A138" i="1"/>
  <c r="B138" i="1"/>
  <c r="C138" i="1"/>
  <c r="D138" i="1"/>
  <c r="E138" i="1"/>
  <c r="F138" i="1"/>
  <c r="A139" i="1"/>
  <c r="B139" i="1"/>
  <c r="C139" i="1"/>
  <c r="D139" i="1"/>
  <c r="E139" i="1"/>
  <c r="F139" i="1"/>
  <c r="F128" i="1"/>
  <c r="E128" i="1"/>
  <c r="D128" i="1"/>
  <c r="C128" i="1"/>
  <c r="B128" i="1"/>
  <c r="A128" i="1"/>
  <c r="A124" i="1"/>
  <c r="B124" i="1"/>
  <c r="C124" i="1"/>
  <c r="D124" i="1"/>
  <c r="E124" i="1"/>
  <c r="F124" i="1"/>
  <c r="A125" i="1"/>
  <c r="B125" i="1"/>
  <c r="C125" i="1"/>
  <c r="D125" i="1"/>
  <c r="E125" i="1"/>
  <c r="F125" i="1"/>
  <c r="A126" i="1"/>
  <c r="B126" i="1"/>
  <c r="C126" i="1"/>
  <c r="D126" i="1"/>
  <c r="E126" i="1"/>
  <c r="F126" i="1"/>
  <c r="A127" i="1"/>
  <c r="B127" i="1"/>
  <c r="C127" i="1"/>
  <c r="D127" i="1"/>
  <c r="E127" i="1"/>
  <c r="F127" i="1"/>
  <c r="A120" i="1"/>
  <c r="B120" i="1"/>
  <c r="C120" i="1"/>
  <c r="D120" i="1"/>
  <c r="E120" i="1"/>
  <c r="F120" i="1"/>
  <c r="A121" i="1"/>
  <c r="B121" i="1"/>
  <c r="C121" i="1"/>
  <c r="D121" i="1"/>
  <c r="E121" i="1"/>
  <c r="F121" i="1"/>
  <c r="A122" i="1"/>
  <c r="B122" i="1"/>
  <c r="C122" i="1"/>
  <c r="D122" i="1"/>
  <c r="E122" i="1"/>
  <c r="F122" i="1"/>
  <c r="A123" i="1"/>
  <c r="B123" i="1"/>
  <c r="C123" i="1"/>
  <c r="D123" i="1"/>
  <c r="E123" i="1"/>
  <c r="F123" i="1"/>
  <c r="A86" i="1"/>
  <c r="B86" i="1"/>
  <c r="C86" i="1"/>
  <c r="D86" i="1"/>
  <c r="E86" i="1"/>
  <c r="F86" i="1"/>
  <c r="A87" i="1"/>
  <c r="B87" i="1"/>
  <c r="C87" i="1"/>
  <c r="D87" i="1"/>
  <c r="E87" i="1"/>
  <c r="F87" i="1"/>
  <c r="A88" i="1"/>
  <c r="B88" i="1"/>
  <c r="C88" i="1"/>
  <c r="D88" i="1"/>
  <c r="E88" i="1"/>
  <c r="F88" i="1"/>
  <c r="A89" i="1"/>
  <c r="B89" i="1"/>
  <c r="C89" i="1"/>
  <c r="D89" i="1"/>
  <c r="E89" i="1"/>
  <c r="F89" i="1"/>
  <c r="A90" i="1"/>
  <c r="B90" i="1"/>
  <c r="C90" i="1"/>
  <c r="D90" i="1"/>
  <c r="E90" i="1"/>
  <c r="F90" i="1"/>
  <c r="A91" i="1"/>
  <c r="B91" i="1"/>
  <c r="C91" i="1"/>
  <c r="D91" i="1"/>
  <c r="E91" i="1"/>
  <c r="F91" i="1"/>
  <c r="A92" i="1"/>
  <c r="B92" i="1"/>
  <c r="C92" i="1"/>
  <c r="D92" i="1"/>
  <c r="E92" i="1"/>
  <c r="F92" i="1"/>
  <c r="A93" i="1"/>
  <c r="B93" i="1"/>
  <c r="C93" i="1"/>
  <c r="D93" i="1"/>
  <c r="E93" i="1"/>
  <c r="F93" i="1"/>
  <c r="A73" i="1"/>
  <c r="B73" i="1"/>
  <c r="C73" i="1"/>
  <c r="D73" i="1"/>
  <c r="E73" i="1"/>
  <c r="F73" i="1"/>
  <c r="A74" i="1"/>
  <c r="B74" i="1"/>
  <c r="C74" i="1"/>
  <c r="D74" i="1"/>
  <c r="E74" i="1"/>
  <c r="F74" i="1"/>
  <c r="A75" i="1"/>
  <c r="B75" i="1"/>
  <c r="C75" i="1"/>
  <c r="D75" i="1"/>
  <c r="E75" i="1"/>
  <c r="F75" i="1"/>
  <c r="A76" i="1"/>
  <c r="B76" i="1"/>
  <c r="C76" i="1"/>
  <c r="D76" i="1"/>
  <c r="E76" i="1"/>
  <c r="F76" i="1"/>
  <c r="A77" i="1"/>
  <c r="B77" i="1"/>
  <c r="C77" i="1"/>
  <c r="D77" i="1"/>
  <c r="E77" i="1"/>
  <c r="F77" i="1"/>
  <c r="F50" i="1"/>
  <c r="E50" i="1"/>
  <c r="D50" i="1"/>
  <c r="C50" i="1"/>
  <c r="A50" i="1"/>
  <c r="B50" i="1"/>
  <c r="E49" i="1"/>
  <c r="D49" i="1"/>
  <c r="C49" i="1"/>
  <c r="B49" i="1"/>
  <c r="F49" i="1"/>
  <c r="A49" i="1"/>
  <c r="A58" i="1"/>
  <c r="B58" i="1"/>
  <c r="C58" i="1"/>
  <c r="D58" i="1"/>
  <c r="E58" i="1"/>
  <c r="F58" i="1"/>
  <c r="A59" i="1"/>
  <c r="B59" i="1"/>
  <c r="C59" i="1"/>
  <c r="D59" i="1"/>
  <c r="E59" i="1"/>
  <c r="F59" i="1"/>
  <c r="A48" i="1"/>
  <c r="B48" i="1"/>
  <c r="C48" i="1"/>
  <c r="D48" i="1"/>
  <c r="E48" i="1"/>
  <c r="F48" i="1"/>
  <c r="A51" i="1"/>
  <c r="B51" i="1"/>
  <c r="C51" i="1"/>
  <c r="D51" i="1"/>
  <c r="E51" i="1"/>
  <c r="F51" i="1"/>
  <c r="A52" i="1"/>
  <c r="B52" i="1"/>
  <c r="C52" i="1"/>
  <c r="D52" i="1"/>
  <c r="E52" i="1"/>
  <c r="F52" i="1"/>
  <c r="A53" i="1"/>
  <c r="B53" i="1"/>
  <c r="C53" i="1"/>
  <c r="D53" i="1"/>
  <c r="E53" i="1"/>
  <c r="F53" i="1"/>
  <c r="A54" i="1"/>
  <c r="B54" i="1"/>
  <c r="C54" i="1"/>
  <c r="D54" i="1"/>
  <c r="E54" i="1"/>
  <c r="F54" i="1"/>
  <c r="A55" i="1"/>
  <c r="B55" i="1"/>
  <c r="C55" i="1"/>
  <c r="D55" i="1"/>
  <c r="E55" i="1"/>
  <c r="F55" i="1"/>
  <c r="A56" i="1"/>
  <c r="B56" i="1"/>
  <c r="C56" i="1"/>
  <c r="D56" i="1"/>
  <c r="E56" i="1"/>
  <c r="F56" i="1"/>
  <c r="A43" i="1"/>
  <c r="B43" i="1"/>
  <c r="C43" i="1"/>
  <c r="D43" i="1"/>
  <c r="E43" i="1"/>
  <c r="F43" i="1"/>
  <c r="A44" i="1"/>
  <c r="B44" i="1"/>
  <c r="C44" i="1"/>
  <c r="D44" i="1"/>
  <c r="E44" i="1"/>
  <c r="F44" i="1"/>
  <c r="A45" i="1"/>
  <c r="B45" i="1"/>
  <c r="C45" i="1"/>
  <c r="D45" i="1"/>
  <c r="E45" i="1"/>
  <c r="F45" i="1"/>
  <c r="A46" i="1"/>
  <c r="B46" i="1"/>
  <c r="C46" i="1"/>
  <c r="D46" i="1"/>
  <c r="E46" i="1"/>
  <c r="F46" i="1"/>
  <c r="A47" i="1"/>
  <c r="B47" i="1"/>
  <c r="C47" i="1"/>
  <c r="D47" i="1"/>
  <c r="E47" i="1"/>
  <c r="F47" i="1"/>
  <c r="F42" i="1"/>
  <c r="E42" i="1"/>
  <c r="D42" i="1"/>
  <c r="C42" i="1"/>
  <c r="B42" i="1"/>
  <c r="A42" i="1"/>
  <c r="F57" i="1"/>
  <c r="E57" i="1"/>
  <c r="D57" i="1"/>
  <c r="C57" i="1"/>
  <c r="B57" i="1"/>
  <c r="A57" i="1"/>
  <c r="A35" i="1"/>
  <c r="F35" i="1"/>
  <c r="E35" i="1"/>
  <c r="D35" i="1"/>
  <c r="C35" i="1"/>
  <c r="B35" i="1"/>
  <c r="C28" i="1"/>
  <c r="B28" i="1"/>
  <c r="B19" i="1"/>
  <c r="C19" i="1"/>
  <c r="B20" i="1"/>
  <c r="C20" i="1"/>
  <c r="B21" i="1"/>
  <c r="C21" i="1"/>
  <c r="B22" i="1"/>
  <c r="C22" i="1"/>
  <c r="B23" i="1"/>
  <c r="C23" i="1"/>
  <c r="B24" i="1"/>
  <c r="C24" i="1"/>
  <c r="B25" i="1"/>
  <c r="C25" i="1"/>
  <c r="B26" i="1"/>
  <c r="C26" i="1"/>
  <c r="B27" i="1"/>
  <c r="C27" i="1"/>
  <c r="C18" i="1"/>
  <c r="B18" i="1"/>
  <c r="D28" i="1"/>
  <c r="E27" i="1"/>
  <c r="F28" i="1"/>
  <c r="A28" i="1"/>
  <c r="A27" i="1"/>
  <c r="D27" i="1"/>
  <c r="F27" i="1"/>
  <c r="A26" i="1"/>
  <c r="D26" i="1"/>
  <c r="E26" i="1"/>
  <c r="F26" i="1"/>
  <c r="A25" i="1"/>
  <c r="D25" i="1"/>
  <c r="E25" i="1"/>
  <c r="F25" i="1"/>
  <c r="A24" i="1"/>
  <c r="D24" i="1"/>
  <c r="E24" i="1"/>
  <c r="F24" i="1"/>
  <c r="A23" i="1"/>
  <c r="D23" i="1"/>
  <c r="E23" i="1"/>
  <c r="F23" i="1"/>
  <c r="A22" i="1"/>
  <c r="D22" i="1"/>
  <c r="E22" i="1"/>
  <c r="F22" i="1"/>
  <c r="A21" i="1"/>
  <c r="D21" i="1"/>
  <c r="E21" i="1"/>
  <c r="F21" i="1"/>
  <c r="A20" i="1"/>
  <c r="D20" i="1"/>
  <c r="E20" i="1"/>
  <c r="F20" i="1"/>
  <c r="F19" i="1"/>
  <c r="A19" i="1"/>
  <c r="A18" i="1"/>
  <c r="D19" i="1"/>
  <c r="E19" i="1"/>
  <c r="F18" i="1"/>
  <c r="E18" i="1"/>
  <c r="D18" i="1"/>
  <c r="R238" i="2"/>
  <c r="R358" i="2"/>
  <c r="R366" i="2"/>
  <c r="R368" i="2" s="1"/>
  <c r="R404" i="2"/>
  <c r="R450" i="2"/>
  <c r="U389" i="2"/>
  <c r="U302" i="2"/>
  <c r="V158" i="2"/>
  <c r="U9" i="2"/>
  <c r="U10" i="2"/>
  <c r="O404" i="2"/>
  <c r="P404" i="2"/>
  <c r="Q404" i="2"/>
  <c r="V404" i="2"/>
  <c r="T404" i="2"/>
  <c r="G48" i="6"/>
  <c r="I48" i="6"/>
  <c r="G49" i="6"/>
  <c r="I49" i="6"/>
  <c r="A464" i="1"/>
  <c r="Y41" i="2"/>
  <c r="X373" i="2"/>
  <c r="Y373" i="2" s="1"/>
  <c r="F101" i="1"/>
  <c r="E101" i="1"/>
  <c r="D101" i="1"/>
  <c r="C101" i="1"/>
  <c r="B101" i="1"/>
  <c r="A101" i="1"/>
  <c r="F344" i="1"/>
  <c r="E344" i="1"/>
  <c r="D344" i="1"/>
  <c r="C344" i="1"/>
  <c r="B344" i="1"/>
  <c r="A344" i="1"/>
  <c r="U153" i="2"/>
  <c r="H48" i="6" s="1"/>
  <c r="U154" i="2"/>
  <c r="H49" i="6" s="1"/>
  <c r="X59" i="2"/>
  <c r="Y59" i="2" s="1"/>
  <c r="U59" i="2"/>
  <c r="U392" i="2"/>
  <c r="U344" i="2"/>
  <c r="X344" i="2"/>
  <c r="Y344" i="2" s="1"/>
  <c r="X11" i="2"/>
  <c r="Y11" i="2" s="1"/>
  <c r="U263" i="2"/>
  <c r="X263" i="2"/>
  <c r="Y263" i="2" s="1"/>
  <c r="U98" i="2"/>
  <c r="U106" i="2"/>
  <c r="X106" i="2"/>
  <c r="Y106" i="2" s="1"/>
  <c r="E463" i="1"/>
  <c r="D463" i="1"/>
  <c r="C463" i="1"/>
  <c r="B463" i="1"/>
  <c r="A463" i="1"/>
  <c r="F264" i="1"/>
  <c r="E264" i="1"/>
  <c r="D264" i="1"/>
  <c r="C264" i="1"/>
  <c r="B264" i="1"/>
  <c r="A264" i="1"/>
  <c r="A540" i="1"/>
  <c r="A539" i="1"/>
  <c r="A538" i="1"/>
  <c r="A530" i="1"/>
  <c r="A529" i="1"/>
  <c r="A509" i="1"/>
  <c r="A508" i="1"/>
  <c r="A494" i="1"/>
  <c r="A493" i="1"/>
  <c r="A492" i="1"/>
  <c r="A491" i="1"/>
  <c r="A490" i="1"/>
  <c r="A482" i="1"/>
  <c r="A481" i="1"/>
  <c r="A480" i="1"/>
  <c r="A479" i="1"/>
  <c r="A478" i="1"/>
  <c r="A477" i="1"/>
  <c r="A476" i="1"/>
  <c r="A469" i="1"/>
  <c r="A462" i="1"/>
  <c r="A468" i="1"/>
  <c r="A466" i="1"/>
  <c r="A454" i="1"/>
  <c r="A453" i="1"/>
  <c r="A452" i="1"/>
  <c r="A451" i="1"/>
  <c r="A437" i="1"/>
  <c r="A436" i="1"/>
  <c r="A435" i="1"/>
  <c r="A431" i="1"/>
  <c r="A430" i="1"/>
  <c r="A429" i="1"/>
  <c r="A426" i="1"/>
  <c r="A425" i="1"/>
  <c r="A424" i="1"/>
  <c r="A423" i="1"/>
  <c r="A422" i="1"/>
  <c r="A421" i="1"/>
  <c r="A420" i="1"/>
  <c r="A419" i="1"/>
  <c r="A418" i="1"/>
  <c r="A417" i="1"/>
  <c r="A416" i="1"/>
  <c r="A415" i="1"/>
  <c r="A408" i="1"/>
  <c r="A407" i="1"/>
  <c r="A406" i="1"/>
  <c r="A405" i="1"/>
  <c r="A404" i="1"/>
  <c r="A397" i="1"/>
  <c r="A396" i="1"/>
  <c r="A395" i="1"/>
  <c r="A394" i="1"/>
  <c r="A393" i="1"/>
  <c r="A379" i="1"/>
  <c r="A351" i="1"/>
  <c r="A345" i="1"/>
  <c r="A341" i="1"/>
  <c r="A343" i="1"/>
  <c r="A342" i="1"/>
  <c r="A340" i="1"/>
  <c r="A338" i="1"/>
  <c r="A336" i="1"/>
  <c r="A335" i="1"/>
  <c r="A333" i="1"/>
  <c r="A331" i="1"/>
  <c r="A329" i="1"/>
  <c r="A327" i="1"/>
  <c r="A326" i="1"/>
  <c r="A310" i="1"/>
  <c r="A309" i="1"/>
  <c r="A306" i="1"/>
  <c r="A305" i="1"/>
  <c r="A304" i="1"/>
  <c r="A301" i="1"/>
  <c r="A300" i="1"/>
  <c r="A299" i="1"/>
  <c r="A298" i="1"/>
  <c r="A296" i="1"/>
  <c r="A294" i="1"/>
  <c r="A285" i="1"/>
  <c r="A279" i="1"/>
  <c r="A281" i="1"/>
  <c r="A280" i="1"/>
  <c r="A278" i="1"/>
  <c r="A276" i="1"/>
  <c r="A275" i="1"/>
  <c r="A272" i="1"/>
  <c r="A265" i="1"/>
  <c r="A266" i="1"/>
  <c r="A260" i="1"/>
  <c r="A258" i="1"/>
  <c r="A259" i="1"/>
  <c r="A256" i="1"/>
  <c r="A255" i="1"/>
  <c r="A254" i="1"/>
  <c r="A253" i="1"/>
  <c r="A252" i="1"/>
  <c r="A250" i="1"/>
  <c r="A248" i="1"/>
  <c r="A247" i="1"/>
  <c r="A244" i="1"/>
  <c r="A249" i="1"/>
  <c r="A243" i="1"/>
  <c r="A242" i="1"/>
  <c r="A251" i="1"/>
  <c r="A233" i="1"/>
  <c r="A238" i="1"/>
  <c r="A237" i="1"/>
  <c r="A241" i="1"/>
  <c r="A231" i="1"/>
  <c r="A223" i="1"/>
  <c r="A220" i="1"/>
  <c r="A219" i="1"/>
  <c r="A218" i="1"/>
  <c r="A217" i="1"/>
  <c r="A213" i="1"/>
  <c r="A212" i="1"/>
  <c r="A211" i="1"/>
  <c r="A210" i="1"/>
  <c r="A207" i="1"/>
  <c r="A204" i="1"/>
  <c r="A202" i="1"/>
  <c r="A201" i="1"/>
  <c r="A200" i="1"/>
  <c r="A307" i="1"/>
  <c r="A119" i="1"/>
  <c r="A108" i="1"/>
  <c r="A85" i="1"/>
  <c r="A72" i="1"/>
  <c r="F265" i="1"/>
  <c r="E265" i="1"/>
  <c r="D265" i="1"/>
  <c r="C265" i="1"/>
  <c r="B265" i="1"/>
  <c r="B310" i="1"/>
  <c r="C310" i="1"/>
  <c r="D310" i="1"/>
  <c r="E310" i="1"/>
  <c r="F310" i="1"/>
  <c r="F464" i="1"/>
  <c r="E464" i="1"/>
  <c r="D464" i="1"/>
  <c r="C464" i="1"/>
  <c r="C468" i="1"/>
  <c r="D462" i="1"/>
  <c r="B464" i="1"/>
  <c r="B452" i="1"/>
  <c r="C452" i="1"/>
  <c r="D452" i="1"/>
  <c r="E452" i="1"/>
  <c r="F452" i="1"/>
  <c r="B418" i="1"/>
  <c r="C418" i="1"/>
  <c r="D418" i="1"/>
  <c r="E418" i="1"/>
  <c r="F418" i="1"/>
  <c r="B119" i="1"/>
  <c r="C119" i="1"/>
  <c r="D119" i="1"/>
  <c r="E119" i="1"/>
  <c r="F119" i="1"/>
  <c r="U163" i="2"/>
  <c r="V238" i="2"/>
  <c r="T238" i="2"/>
  <c r="O238" i="2"/>
  <c r="P238" i="2"/>
  <c r="Q238" i="2"/>
  <c r="O450" i="2"/>
  <c r="P450" i="2"/>
  <c r="Q450" i="2"/>
  <c r="T450" i="2"/>
  <c r="V450" i="2"/>
  <c r="T366" i="2"/>
  <c r="T368" i="2" s="1"/>
  <c r="V366" i="2"/>
  <c r="V368" i="2" s="1"/>
  <c r="O366" i="2"/>
  <c r="O368" i="2" s="1"/>
  <c r="P366" i="2"/>
  <c r="P368" i="2" s="1"/>
  <c r="Q366" i="2"/>
  <c r="Q368" i="2" s="1"/>
  <c r="O358" i="2"/>
  <c r="O360" i="2" s="1"/>
  <c r="P358" i="2"/>
  <c r="P360" i="2" s="1"/>
  <c r="Q358" i="2"/>
  <c r="Q360" i="2" s="1"/>
  <c r="V358" i="2"/>
  <c r="V360" i="2" s="1"/>
  <c r="V327" i="2"/>
  <c r="V329" i="2" s="1"/>
  <c r="O327" i="2"/>
  <c r="P327" i="2"/>
  <c r="Q327" i="2"/>
  <c r="T279" i="2"/>
  <c r="V279" i="2"/>
  <c r="O158" i="2"/>
  <c r="P158" i="2"/>
  <c r="Q158" i="2"/>
  <c r="F261" i="4"/>
  <c r="X76" i="2"/>
  <c r="Y76" i="2" s="1"/>
  <c r="X197" i="2"/>
  <c r="Y197" i="2" s="1"/>
  <c r="X323" i="2"/>
  <c r="Y323" i="2" s="1"/>
  <c r="X446" i="2"/>
  <c r="Y446" i="2" s="1"/>
  <c r="X447" i="2"/>
  <c r="Y447" i="2" s="1"/>
  <c r="X437" i="2"/>
  <c r="Y437" i="2" s="1"/>
  <c r="X301" i="2"/>
  <c r="Y301" i="2" s="1"/>
  <c r="X299" i="2"/>
  <c r="Y299" i="2" s="1"/>
  <c r="X111" i="2"/>
  <c r="Y111" i="2" s="1"/>
  <c r="X102" i="2"/>
  <c r="Y102" i="2" s="1"/>
  <c r="X112" i="2"/>
  <c r="Y112" i="2" s="1"/>
  <c r="X113" i="2"/>
  <c r="Y113" i="2" s="1"/>
  <c r="X114" i="2"/>
  <c r="Y114" i="2" s="1"/>
  <c r="X115" i="2"/>
  <c r="Y115" i="2" s="1"/>
  <c r="X116" i="2"/>
  <c r="Y116" i="2" s="1"/>
  <c r="X117" i="2"/>
  <c r="Y117" i="2" s="1"/>
  <c r="X346" i="2"/>
  <c r="Y346" i="2" s="1"/>
  <c r="X174" i="2"/>
  <c r="Y174" i="2" s="1"/>
  <c r="X199" i="2"/>
  <c r="Y199" i="2" s="1"/>
  <c r="X393" i="2"/>
  <c r="Y393" i="2" s="1"/>
  <c r="X400" i="2"/>
  <c r="Y400" i="2" s="1"/>
  <c r="X389" i="2"/>
  <c r="Y389" i="2" s="1"/>
  <c r="X163" i="2"/>
  <c r="Y163" i="2" s="1"/>
  <c r="U437" i="2"/>
  <c r="U111" i="2"/>
  <c r="U56" i="2"/>
  <c r="U228" i="2"/>
  <c r="U229" i="2"/>
  <c r="U388" i="2"/>
  <c r="U393" i="2"/>
  <c r="U196" i="2"/>
  <c r="U197" i="2"/>
  <c r="U431" i="2"/>
  <c r="U79" i="2"/>
  <c r="X228" i="2"/>
  <c r="Y228" i="2" s="1"/>
  <c r="U285" i="2"/>
  <c r="X285" i="2"/>
  <c r="Y285" i="2" s="1"/>
  <c r="X196" i="2"/>
  <c r="Y196" i="2" s="1"/>
  <c r="X79" i="2"/>
  <c r="Y79" i="2" s="1"/>
  <c r="U76" i="2"/>
  <c r="U299" i="2"/>
  <c r="U323" i="2"/>
  <c r="U41" i="2"/>
  <c r="X164" i="2"/>
  <c r="Y164" i="2" s="1"/>
  <c r="U135" i="2"/>
  <c r="X44" i="2"/>
  <c r="Y44" i="2" s="1"/>
  <c r="X56" i="2"/>
  <c r="Y56" i="2" s="1"/>
  <c r="C202" i="1"/>
  <c r="B202" i="1"/>
  <c r="X288" i="2"/>
  <c r="Y288" i="2" s="1"/>
  <c r="X283" i="2"/>
  <c r="Y283" i="2" s="1"/>
  <c r="X291" i="2"/>
  <c r="Y291" i="2" s="1"/>
  <c r="X287" i="2"/>
  <c r="Y287" i="2" s="1"/>
  <c r="X289" i="2"/>
  <c r="Y289" i="2" s="1"/>
  <c r="X286" i="2"/>
  <c r="Y286" i="2" s="1"/>
  <c r="X282" i="2"/>
  <c r="Y282" i="2" s="1"/>
  <c r="X284" i="2"/>
  <c r="Y284" i="2" s="1"/>
  <c r="X290" i="2"/>
  <c r="Y290" i="2" s="1"/>
  <c r="X309" i="2"/>
  <c r="Y309" i="2" s="1"/>
  <c r="X32" i="2"/>
  <c r="Y32" i="2" s="1"/>
  <c r="X37" i="2"/>
  <c r="Y37" i="2" s="1"/>
  <c r="X33" i="2"/>
  <c r="Y33" i="2" s="1"/>
  <c r="X38" i="2"/>
  <c r="Y38" i="2" s="1"/>
  <c r="X34" i="2"/>
  <c r="Y34" i="2" s="1"/>
  <c r="X39" i="2"/>
  <c r="Y39" i="2" s="1"/>
  <c r="X35" i="2"/>
  <c r="Y35" i="2" s="1"/>
  <c r="X36" i="2"/>
  <c r="Y36" i="2" s="1"/>
  <c r="X293" i="2"/>
  <c r="Y293" i="2" s="1"/>
  <c r="X408" i="2"/>
  <c r="Y408" i="2" s="1"/>
  <c r="X411" i="2"/>
  <c r="Y411" i="2" s="1"/>
  <c r="X423" i="2"/>
  <c r="Y423" i="2" s="1"/>
  <c r="X428" i="2"/>
  <c r="Y428" i="2" s="1"/>
  <c r="X412" i="2"/>
  <c r="Y412" i="2" s="1"/>
  <c r="X424" i="2"/>
  <c r="Y424" i="2" s="1"/>
  <c r="X429" i="2"/>
  <c r="Y429" i="2" s="1"/>
  <c r="X413" i="2"/>
  <c r="Y413" i="2" s="1"/>
  <c r="X422" i="2"/>
  <c r="Y422" i="2" s="1"/>
  <c r="X427" i="2"/>
  <c r="Y427" i="2" s="1"/>
  <c r="X414" i="2"/>
  <c r="Y414" i="2" s="1"/>
  <c r="X426" i="2"/>
  <c r="Y426" i="2" s="1"/>
  <c r="X295" i="2"/>
  <c r="Y295" i="2" s="1"/>
  <c r="X294" i="2"/>
  <c r="Y294" i="2" s="1"/>
  <c r="X415" i="2"/>
  <c r="Y415" i="2" s="1"/>
  <c r="X425" i="2"/>
  <c r="Y425" i="2" s="1"/>
  <c r="X430" i="2"/>
  <c r="Y430" i="2" s="1"/>
  <c r="X421" i="2"/>
  <c r="Y421" i="2" s="1"/>
  <c r="X440" i="2"/>
  <c r="Y440" i="2" s="1"/>
  <c r="X297" i="2"/>
  <c r="Y297" i="2" s="1"/>
  <c r="X296" i="2"/>
  <c r="Y296" i="2" s="1"/>
  <c r="X420" i="2"/>
  <c r="Y420" i="2" s="1"/>
  <c r="X431" i="2"/>
  <c r="Y431" i="2" s="1"/>
  <c r="X432" i="2"/>
  <c r="Y432" i="2" s="1"/>
  <c r="X306" i="2"/>
  <c r="Y306" i="2" s="1"/>
  <c r="X310" i="2"/>
  <c r="Y310" i="2" s="1"/>
  <c r="X307" i="2"/>
  <c r="Y307" i="2" s="1"/>
  <c r="X305" i="2"/>
  <c r="Y305" i="2" s="1"/>
  <c r="X439" i="2"/>
  <c r="Y439" i="2" s="1"/>
  <c r="X441" i="2"/>
  <c r="Y441" i="2" s="1"/>
  <c r="X311" i="2"/>
  <c r="Y311" i="2" s="1"/>
  <c r="X312" i="2"/>
  <c r="Y312" i="2" s="1"/>
  <c r="X316" i="2"/>
  <c r="Y316" i="2" s="1"/>
  <c r="X318" i="2"/>
  <c r="Y318" i="2" s="1"/>
  <c r="X317" i="2"/>
  <c r="Y317" i="2" s="1"/>
  <c r="X448" i="2"/>
  <c r="Y448" i="2" s="1"/>
  <c r="X445" i="2"/>
  <c r="Y445" i="2" s="1"/>
  <c r="X12" i="2"/>
  <c r="Y12" i="2" s="1"/>
  <c r="X13" i="2"/>
  <c r="Y13" i="2" s="1"/>
  <c r="X14" i="2"/>
  <c r="Y14" i="2" s="1"/>
  <c r="X15" i="2"/>
  <c r="Y15" i="2" s="1"/>
  <c r="X167" i="2"/>
  <c r="Y167" i="2" s="1"/>
  <c r="X168" i="2"/>
  <c r="Y168" i="2" s="1"/>
  <c r="X16" i="2"/>
  <c r="Y16" i="2" s="1"/>
  <c r="X17" i="2"/>
  <c r="Y17" i="2" s="1"/>
  <c r="X18" i="2"/>
  <c r="Y18" i="2" s="1"/>
  <c r="X19" i="2"/>
  <c r="Y19" i="2" s="1"/>
  <c r="X20" i="2"/>
  <c r="Y20" i="2" s="1"/>
  <c r="X21" i="2"/>
  <c r="Y21" i="2" s="1"/>
  <c r="X22" i="2"/>
  <c r="Y22" i="2" s="1"/>
  <c r="X23" i="2"/>
  <c r="Y23" i="2" s="1"/>
  <c r="X337" i="2"/>
  <c r="Y337" i="2" s="1"/>
  <c r="X338" i="2"/>
  <c r="Y338" i="2" s="1"/>
  <c r="X339" i="2"/>
  <c r="Y339" i="2" s="1"/>
  <c r="X340" i="2"/>
  <c r="Y340" i="2" s="1"/>
  <c r="X341" i="2"/>
  <c r="Y341" i="2" s="1"/>
  <c r="X46" i="2"/>
  <c r="Y46" i="2" s="1"/>
  <c r="X49" i="2"/>
  <c r="Y49" i="2" s="1"/>
  <c r="X50" i="2"/>
  <c r="Y50" i="2" s="1"/>
  <c r="X51" i="2"/>
  <c r="Y51" i="2" s="1"/>
  <c r="X52" i="2"/>
  <c r="Y52" i="2" s="1"/>
  <c r="X66" i="2"/>
  <c r="Y66" i="2" s="1"/>
  <c r="X67" i="2"/>
  <c r="Y67" i="2" s="1"/>
  <c r="X68" i="2"/>
  <c r="Y68" i="2" s="1"/>
  <c r="X71" i="2"/>
  <c r="Y71" i="2" s="1"/>
  <c r="X223" i="2"/>
  <c r="Y223" i="2" s="1"/>
  <c r="X72" i="2"/>
  <c r="Y72" i="2" s="1"/>
  <c r="X73" i="2"/>
  <c r="Y73" i="2" s="1"/>
  <c r="X74" i="2"/>
  <c r="Y74" i="2" s="1"/>
  <c r="X224" i="2"/>
  <c r="Y224" i="2" s="1"/>
  <c r="X82" i="2"/>
  <c r="Y82" i="2" s="1"/>
  <c r="X118" i="2"/>
  <c r="Y118" i="2" s="1"/>
  <c r="X61" i="2"/>
  <c r="Y61" i="2" s="1"/>
  <c r="X64" i="2"/>
  <c r="Y64" i="2" s="1"/>
  <c r="X78" i="2"/>
  <c r="Y78" i="2" s="1"/>
  <c r="X81" i="2"/>
  <c r="Y81" i="2" s="1"/>
  <c r="X84" i="2"/>
  <c r="Y84" i="2" s="1"/>
  <c r="X42" i="2"/>
  <c r="Y42" i="2" s="1"/>
  <c r="X43" i="2"/>
  <c r="Y43" i="2" s="1"/>
  <c r="X45" i="2"/>
  <c r="Y45" i="2" s="1"/>
  <c r="X47" i="2"/>
  <c r="Y47" i="2" s="1"/>
  <c r="X48" i="2"/>
  <c r="Y48" i="2" s="1"/>
  <c r="X54" i="2"/>
  <c r="Y54" i="2" s="1"/>
  <c r="X55" i="2"/>
  <c r="Y55" i="2" s="1"/>
  <c r="X57" i="2"/>
  <c r="Y57" i="2" s="1"/>
  <c r="X58" i="2"/>
  <c r="Y58" i="2" s="1"/>
  <c r="X60" i="2"/>
  <c r="Y60" i="2" s="1"/>
  <c r="X65" i="2"/>
  <c r="Y65" i="2" s="1"/>
  <c r="X69" i="2"/>
  <c r="Y69" i="2" s="1"/>
  <c r="X70" i="2"/>
  <c r="Y70" i="2" s="1"/>
  <c r="X342" i="2"/>
  <c r="Y342" i="2" s="1"/>
  <c r="X75" i="2"/>
  <c r="Y75" i="2" s="1"/>
  <c r="X77" i="2"/>
  <c r="Y77" i="2" s="1"/>
  <c r="X80" i="2"/>
  <c r="Y80" i="2" s="1"/>
  <c r="X85" i="2"/>
  <c r="Y85" i="2" s="1"/>
  <c r="X90" i="2"/>
  <c r="Y90" i="2" s="1"/>
  <c r="X91" i="2"/>
  <c r="Y91" i="2" s="1"/>
  <c r="X92" i="2"/>
  <c r="Y92" i="2" s="1"/>
  <c r="X93" i="2"/>
  <c r="Y93" i="2" s="1"/>
  <c r="X94" i="2"/>
  <c r="Y94" i="2" s="1"/>
  <c r="X95" i="2"/>
  <c r="Y95" i="2" s="1"/>
  <c r="X96" i="2"/>
  <c r="Y96" i="2" s="1"/>
  <c r="X200" i="2"/>
  <c r="Y200" i="2" s="1"/>
  <c r="X99" i="2"/>
  <c r="Y99" i="2" s="1"/>
  <c r="X108" i="2"/>
  <c r="Y108" i="2" s="1"/>
  <c r="X109" i="2"/>
  <c r="Y109" i="2" s="1"/>
  <c r="X110" i="2"/>
  <c r="Y110" i="2" s="1"/>
  <c r="X119" i="2"/>
  <c r="Y119" i="2" s="1"/>
  <c r="X124" i="2"/>
  <c r="Y124" i="2" s="1"/>
  <c r="X128" i="2"/>
  <c r="Y128" i="2" s="1"/>
  <c r="X351" i="2"/>
  <c r="Y351" i="2" s="1"/>
  <c r="X352" i="2"/>
  <c r="Y352" i="2" s="1"/>
  <c r="X353" i="2"/>
  <c r="Y353" i="2" s="1"/>
  <c r="X354" i="2"/>
  <c r="Y354" i="2" s="1"/>
  <c r="X355" i="2"/>
  <c r="Y355" i="2" s="1"/>
  <c r="X356" i="2"/>
  <c r="Y356" i="2" s="1"/>
  <c r="X123" i="2"/>
  <c r="Y123" i="2" s="1"/>
  <c r="X127" i="2"/>
  <c r="Y127" i="2" s="1"/>
  <c r="X129" i="2"/>
  <c r="Y129" i="2" s="1"/>
  <c r="X130" i="2"/>
  <c r="Y130" i="2" s="1"/>
  <c r="X131" i="2"/>
  <c r="Y131" i="2" s="1"/>
  <c r="X133" i="2"/>
  <c r="Y133" i="2" s="1"/>
  <c r="X132" i="2"/>
  <c r="Y132" i="2" s="1"/>
  <c r="X136" i="2"/>
  <c r="Y136" i="2" s="1"/>
  <c r="X137" i="2"/>
  <c r="Y137" i="2" s="1"/>
  <c r="X138" i="2"/>
  <c r="Y138" i="2" s="1"/>
  <c r="X139" i="2"/>
  <c r="Y139" i="2" s="1"/>
  <c r="X376" i="2"/>
  <c r="Y376" i="2" s="1"/>
  <c r="X379" i="2"/>
  <c r="Y379" i="2" s="1"/>
  <c r="X380" i="2"/>
  <c r="Y380" i="2" s="1"/>
  <c r="X381" i="2"/>
  <c r="Y381" i="2" s="1"/>
  <c r="X387" i="2"/>
  <c r="Y387" i="2" s="1"/>
  <c r="X388" i="2"/>
  <c r="Y388" i="2" s="1"/>
  <c r="X383" i="2"/>
  <c r="Y383" i="2" s="1"/>
  <c r="X390" i="2"/>
  <c r="Y390" i="2" s="1"/>
  <c r="X391" i="2"/>
  <c r="Y391" i="2" s="1"/>
  <c r="X392" i="2"/>
  <c r="Y392" i="2" s="1"/>
  <c r="X395" i="2"/>
  <c r="Y395" i="2" s="1"/>
  <c r="X396" i="2"/>
  <c r="Y396" i="2" s="1"/>
  <c r="X397" i="2"/>
  <c r="Y397" i="2" s="1"/>
  <c r="X398" i="2"/>
  <c r="Y398" i="2" s="1"/>
  <c r="X399" i="2"/>
  <c r="Y399" i="2" s="1"/>
  <c r="X180" i="2"/>
  <c r="Y180" i="2" s="1"/>
  <c r="X181" i="2"/>
  <c r="Y181" i="2" s="1"/>
  <c r="X182" i="2"/>
  <c r="Y182" i="2" s="1"/>
  <c r="X183" i="2"/>
  <c r="Y183" i="2" s="1"/>
  <c r="X184" i="2"/>
  <c r="Y184" i="2" s="1"/>
  <c r="X185" i="2"/>
  <c r="Y185" i="2" s="1"/>
  <c r="X190" i="2"/>
  <c r="Y190" i="2" s="1"/>
  <c r="X191" i="2"/>
  <c r="Y191" i="2" s="1"/>
  <c r="X192" i="2"/>
  <c r="Y192" i="2" s="1"/>
  <c r="X193" i="2"/>
  <c r="Y193" i="2" s="1"/>
  <c r="X169" i="2"/>
  <c r="Y169" i="2" s="1"/>
  <c r="X173" i="2"/>
  <c r="Y173" i="2" s="1"/>
  <c r="X371" i="2"/>
  <c r="Y371" i="2" s="1"/>
  <c r="X175" i="2"/>
  <c r="Y175" i="2" s="1"/>
  <c r="X188" i="2"/>
  <c r="Y188" i="2" s="1"/>
  <c r="X194" i="2"/>
  <c r="Y194" i="2" s="1"/>
  <c r="X195" i="2"/>
  <c r="Y195" i="2" s="1"/>
  <c r="X202" i="2"/>
  <c r="Y202" i="2" s="1"/>
  <c r="X170" i="2"/>
  <c r="Y170" i="2" s="1"/>
  <c r="X176" i="2"/>
  <c r="Y176" i="2" s="1"/>
  <c r="X203" i="2"/>
  <c r="Y203" i="2" s="1"/>
  <c r="X204" i="2"/>
  <c r="Y204" i="2" s="1"/>
  <c r="X205" i="2"/>
  <c r="Y205" i="2" s="1"/>
  <c r="X206" i="2"/>
  <c r="Y206" i="2" s="1"/>
  <c r="X207" i="2"/>
  <c r="Y207" i="2" s="1"/>
  <c r="X212" i="2"/>
  <c r="Y212" i="2" s="1"/>
  <c r="X213" i="2"/>
  <c r="Y213" i="2" s="1"/>
  <c r="X201" i="2"/>
  <c r="Y201" i="2" s="1"/>
  <c r="X210" i="2"/>
  <c r="Y210" i="2" s="1"/>
  <c r="X216" i="2"/>
  <c r="Y216" i="2" s="1"/>
  <c r="X217" i="2"/>
  <c r="Y217" i="2" s="1"/>
  <c r="X374" i="2"/>
  <c r="Y374" i="2" s="1"/>
  <c r="X218" i="2"/>
  <c r="Y218" i="2" s="1"/>
  <c r="X375" i="2"/>
  <c r="Y375" i="2" s="1"/>
  <c r="X384" i="2"/>
  <c r="Y384" i="2" s="1"/>
  <c r="Y377" i="2"/>
  <c r="X385" i="2"/>
  <c r="Y385" i="2" s="1"/>
  <c r="X227" i="2"/>
  <c r="Y227" i="2" s="1"/>
  <c r="X229" i="2"/>
  <c r="Y229" i="2" s="1"/>
  <c r="X230" i="2"/>
  <c r="Y230" i="2" s="1"/>
  <c r="X166" i="2"/>
  <c r="Y166" i="2" s="1"/>
  <c r="X165" i="2"/>
  <c r="Y165" i="2" s="1"/>
  <c r="X243" i="2"/>
  <c r="Y243" i="2" s="1"/>
  <c r="X219" i="2"/>
  <c r="Y219" i="2" s="1"/>
  <c r="X410" i="2"/>
  <c r="Y410" i="2" s="1"/>
  <c r="X419" i="2"/>
  <c r="Y419" i="2" s="1"/>
  <c r="X433" i="2"/>
  <c r="Y433" i="2" s="1"/>
  <c r="X435" i="2"/>
  <c r="Y435" i="2" s="1"/>
  <c r="X442" i="2"/>
  <c r="Y442" i="2" s="1"/>
  <c r="X436" i="2"/>
  <c r="Y436" i="2" s="1"/>
  <c r="X244" i="2"/>
  <c r="Y244" i="2" s="1"/>
  <c r="X252" i="2"/>
  <c r="Y252" i="2" s="1"/>
  <c r="X253" i="2"/>
  <c r="Y253" i="2" s="1"/>
  <c r="X231" i="2"/>
  <c r="Y231" i="2" s="1"/>
  <c r="X272" i="2"/>
  <c r="Y272" i="2" s="1"/>
  <c r="X273" i="2"/>
  <c r="Y273" i="2" s="1"/>
  <c r="I47" i="6"/>
  <c r="G47" i="6"/>
  <c r="I37" i="6"/>
  <c r="I38" i="6"/>
  <c r="I39" i="6"/>
  <c r="I40" i="6"/>
  <c r="I41" i="6"/>
  <c r="I43" i="6"/>
  <c r="I44" i="6"/>
  <c r="I45" i="6"/>
  <c r="I46" i="6"/>
  <c r="G6" i="6"/>
  <c r="D202" i="1"/>
  <c r="E202" i="1"/>
  <c r="F202" i="1"/>
  <c r="B266" i="1"/>
  <c r="C266" i="1"/>
  <c r="D266" i="1"/>
  <c r="E266" i="1"/>
  <c r="F266" i="1"/>
  <c r="B285" i="1"/>
  <c r="C285" i="1"/>
  <c r="D285" i="1"/>
  <c r="E285" i="1"/>
  <c r="F285" i="1"/>
  <c r="B204" i="1"/>
  <c r="C204" i="1"/>
  <c r="D204" i="1"/>
  <c r="E204" i="1"/>
  <c r="F204" i="1"/>
  <c r="U198" i="2"/>
  <c r="B538" i="1"/>
  <c r="C538" i="1"/>
  <c r="D538" i="1"/>
  <c r="E538" i="1"/>
  <c r="F538" i="1"/>
  <c r="B469" i="1"/>
  <c r="C469" i="1"/>
  <c r="D469" i="1"/>
  <c r="E469" i="1"/>
  <c r="F469" i="1"/>
  <c r="B109" i="1"/>
  <c r="C109" i="1"/>
  <c r="B108" i="1"/>
  <c r="C108" i="1"/>
  <c r="D108" i="1"/>
  <c r="E108" i="1"/>
  <c r="F108" i="1"/>
  <c r="B437" i="1"/>
  <c r="C437" i="1"/>
  <c r="D437" i="1"/>
  <c r="E437" i="1"/>
  <c r="F437" i="1"/>
  <c r="B436" i="1"/>
  <c r="C436" i="1"/>
  <c r="D436" i="1"/>
  <c r="E436" i="1"/>
  <c r="F436" i="1"/>
  <c r="F435" i="1"/>
  <c r="E435" i="1"/>
  <c r="D435" i="1"/>
  <c r="C435" i="1"/>
  <c r="B435" i="1"/>
  <c r="B431" i="1"/>
  <c r="C431" i="1"/>
  <c r="D431" i="1"/>
  <c r="E431" i="1"/>
  <c r="F431" i="1"/>
  <c r="B429" i="1"/>
  <c r="C429" i="1"/>
  <c r="D429" i="1"/>
  <c r="E429" i="1"/>
  <c r="F429" i="1"/>
  <c r="B426" i="1"/>
  <c r="C426" i="1"/>
  <c r="D426" i="1"/>
  <c r="E426" i="1"/>
  <c r="F426" i="1"/>
  <c r="B423" i="1"/>
  <c r="C423" i="1"/>
  <c r="D423" i="1"/>
  <c r="E423" i="1"/>
  <c r="F423" i="1"/>
  <c r="B421" i="1"/>
  <c r="C421" i="1"/>
  <c r="D421" i="1"/>
  <c r="E421" i="1"/>
  <c r="F421" i="1"/>
  <c r="F213" i="1"/>
  <c r="E213" i="1"/>
  <c r="D213" i="1"/>
  <c r="C213" i="1"/>
  <c r="B213" i="1"/>
  <c r="B494" i="1"/>
  <c r="C494" i="1"/>
  <c r="D494" i="1"/>
  <c r="E494" i="1"/>
  <c r="F494" i="1"/>
  <c r="B478" i="1"/>
  <c r="C478" i="1"/>
  <c r="D478" i="1"/>
  <c r="E478" i="1"/>
  <c r="F478" i="1"/>
  <c r="B530" i="1"/>
  <c r="C530" i="1"/>
  <c r="D530" i="1"/>
  <c r="E530" i="1"/>
  <c r="F530" i="1"/>
  <c r="B397" i="1"/>
  <c r="C397" i="1"/>
  <c r="D397" i="1"/>
  <c r="E397" i="1"/>
  <c r="F397" i="1"/>
  <c r="B395" i="1"/>
  <c r="C395" i="1"/>
  <c r="D395" i="1"/>
  <c r="E395" i="1"/>
  <c r="F395" i="1"/>
  <c r="U36" i="2"/>
  <c r="U231" i="2"/>
  <c r="U32" i="2"/>
  <c r="U35" i="2"/>
  <c r="U34" i="2"/>
  <c r="U33" i="2"/>
  <c r="U272" i="2"/>
  <c r="U165" i="2"/>
  <c r="X324" i="2"/>
  <c r="Y324" i="2" s="1"/>
  <c r="U137" i="2"/>
  <c r="U138" i="2"/>
  <c r="U171" i="2"/>
  <c r="U177" i="2"/>
  <c r="U172" i="2"/>
  <c r="U209" i="2"/>
  <c r="U375" i="2"/>
  <c r="U377" i="2"/>
  <c r="U378" i="2"/>
  <c r="U379" i="2"/>
  <c r="U380" i="2"/>
  <c r="U385" i="2"/>
  <c r="U387" i="2"/>
  <c r="U381" i="2"/>
  <c r="U390" i="2"/>
  <c r="U391" i="2"/>
  <c r="U395" i="2"/>
  <c r="U396" i="2"/>
  <c r="U398" i="2"/>
  <c r="U332" i="2"/>
  <c r="U333" i="2"/>
  <c r="U334" i="2"/>
  <c r="U335" i="2"/>
  <c r="U336" i="2"/>
  <c r="U345" i="2"/>
  <c r="U363" i="2"/>
  <c r="U346" i="2"/>
  <c r="U347" i="2"/>
  <c r="U348" i="2"/>
  <c r="U349" i="2"/>
  <c r="U214" i="2"/>
  <c r="H11" i="6" s="1"/>
  <c r="U208" i="2"/>
  <c r="U364" i="2"/>
  <c r="U321" i="2"/>
  <c r="U350" i="2"/>
  <c r="U243" i="2"/>
  <c r="U410" i="2"/>
  <c r="U417" i="2"/>
  <c r="U418" i="2"/>
  <c r="U419" i="2"/>
  <c r="U433" i="2"/>
  <c r="U435" i="2"/>
  <c r="U442" i="2"/>
  <c r="U220" i="2"/>
  <c r="U221" i="2"/>
  <c r="U244" i="2"/>
  <c r="U246" i="2"/>
  <c r="U248" i="2"/>
  <c r="U250" i="2"/>
  <c r="U252" i="2"/>
  <c r="U254" i="2"/>
  <c r="U255" i="2"/>
  <c r="U259" i="2"/>
  <c r="U257" i="2"/>
  <c r="U262" i="2"/>
  <c r="U234" i="2"/>
  <c r="U270" i="2"/>
  <c r="U235" i="2"/>
  <c r="U236" i="2"/>
  <c r="U271" i="2"/>
  <c r="U273" i="2"/>
  <c r="U180" i="2"/>
  <c r="U181" i="2"/>
  <c r="U182" i="2"/>
  <c r="U183" i="2"/>
  <c r="U184" i="2"/>
  <c r="U185" i="2"/>
  <c r="U190" i="2"/>
  <c r="U191" i="2"/>
  <c r="U192" i="2"/>
  <c r="U193" i="2"/>
  <c r="U169" i="2"/>
  <c r="U173" i="2"/>
  <c r="U371" i="2"/>
  <c r="U175" i="2"/>
  <c r="U188" i="2"/>
  <c r="U194" i="2"/>
  <c r="U195" i="2"/>
  <c r="U202" i="2"/>
  <c r="U170" i="2"/>
  <c r="U176" i="2"/>
  <c r="U203" i="2"/>
  <c r="U204" i="2"/>
  <c r="U205" i="2"/>
  <c r="U206" i="2"/>
  <c r="U207" i="2"/>
  <c r="U212" i="2"/>
  <c r="U213" i="2"/>
  <c r="U201" i="2"/>
  <c r="U210" i="2"/>
  <c r="U216" i="2"/>
  <c r="U217" i="2"/>
  <c r="U218" i="2"/>
  <c r="U373" i="2"/>
  <c r="U374" i="2"/>
  <c r="U383" i="2"/>
  <c r="U376" i="2"/>
  <c r="U384" i="2"/>
  <c r="U227" i="2"/>
  <c r="U230" i="2"/>
  <c r="U447" i="2"/>
  <c r="U446" i="2"/>
  <c r="U445" i="2"/>
  <c r="U317" i="2"/>
  <c r="U318" i="2"/>
  <c r="U312" i="2"/>
  <c r="U311" i="2"/>
  <c r="U441" i="2"/>
  <c r="U439" i="2"/>
  <c r="U310" i="2"/>
  <c r="U301" i="2"/>
  <c r="U300" i="2"/>
  <c r="U432" i="2"/>
  <c r="U296" i="2"/>
  <c r="U297" i="2"/>
  <c r="U440" i="2"/>
  <c r="U421" i="2"/>
  <c r="U430" i="2"/>
  <c r="U425" i="2"/>
  <c r="U415" i="2"/>
  <c r="U294" i="2"/>
  <c r="U295" i="2"/>
  <c r="U427" i="2"/>
  <c r="U422" i="2"/>
  <c r="U413" i="2"/>
  <c r="U429" i="2"/>
  <c r="U424" i="2"/>
  <c r="U412" i="2"/>
  <c r="U428" i="2"/>
  <c r="U423" i="2"/>
  <c r="U411" i="2"/>
  <c r="U408" i="2"/>
  <c r="U293" i="2"/>
  <c r="U309" i="2"/>
  <c r="U290" i="2"/>
  <c r="U284" i="2"/>
  <c r="U282" i="2"/>
  <c r="U286" i="2"/>
  <c r="U289" i="2"/>
  <c r="U287" i="2"/>
  <c r="U291" i="2"/>
  <c r="U283" i="2"/>
  <c r="U288" i="2"/>
  <c r="U324" i="2"/>
  <c r="U117" i="2"/>
  <c r="U114" i="2"/>
  <c r="U116" i="2"/>
  <c r="U119" i="2"/>
  <c r="U122" i="2"/>
  <c r="U124" i="2"/>
  <c r="U128" i="2"/>
  <c r="U351" i="2"/>
  <c r="U352" i="2"/>
  <c r="U353" i="2"/>
  <c r="U354" i="2"/>
  <c r="U355" i="2"/>
  <c r="U356" i="2"/>
  <c r="U123" i="2"/>
  <c r="U129" i="2"/>
  <c r="U130" i="2"/>
  <c r="U131" i="2"/>
  <c r="U133" i="2"/>
  <c r="U132" i="2"/>
  <c r="U136" i="2"/>
  <c r="U81" i="2"/>
  <c r="U84" i="2"/>
  <c r="U42" i="2"/>
  <c r="U43" i="2"/>
  <c r="U47" i="2"/>
  <c r="U48" i="2"/>
  <c r="U54" i="2"/>
  <c r="U57" i="2"/>
  <c r="U58" i="2"/>
  <c r="U55" i="2"/>
  <c r="U60" i="2"/>
  <c r="U62" i="2"/>
  <c r="U65" i="2"/>
  <c r="U69" i="2"/>
  <c r="U70" i="2"/>
  <c r="U342" i="2"/>
  <c r="U75" i="2"/>
  <c r="U77" i="2"/>
  <c r="U80" i="2"/>
  <c r="U85" i="2"/>
  <c r="U11" i="2"/>
  <c r="U105" i="2"/>
  <c r="U107" i="2"/>
  <c r="U109" i="2"/>
  <c r="U46" i="2"/>
  <c r="X135" i="2"/>
  <c r="Y135" i="2" s="1"/>
  <c r="X107" i="2"/>
  <c r="Y107" i="2" s="1"/>
  <c r="X105" i="2"/>
  <c r="Y105" i="2" s="1"/>
  <c r="X401" i="2"/>
  <c r="Y401" i="2" s="1"/>
  <c r="X140" i="2"/>
  <c r="Y140" i="2" s="1"/>
  <c r="X319" i="2"/>
  <c r="Y319" i="2" s="1"/>
  <c r="X261" i="2"/>
  <c r="Y261" i="2" s="1"/>
  <c r="X262" i="2"/>
  <c r="Y262" i="2" s="1"/>
  <c r="X264" i="2"/>
  <c r="Y264" i="2" s="1"/>
  <c r="X322" i="2"/>
  <c r="Y322" i="2" s="1"/>
  <c r="X332" i="2"/>
  <c r="Y332" i="2" s="1"/>
  <c r="X333" i="2"/>
  <c r="Y333" i="2" s="1"/>
  <c r="X334" i="2"/>
  <c r="Y334" i="2" s="1"/>
  <c r="X335" i="2"/>
  <c r="Y335" i="2" s="1"/>
  <c r="X336" i="2"/>
  <c r="Y336" i="2" s="1"/>
  <c r="X349" i="2"/>
  <c r="Y349" i="2" s="1"/>
  <c r="X363" i="2"/>
  <c r="Y363" i="2" s="1"/>
  <c r="X350" i="2"/>
  <c r="Y350" i="2" s="1"/>
  <c r="X345" i="2"/>
  <c r="Y345" i="2" s="1"/>
  <c r="X347" i="2"/>
  <c r="Y347" i="2" s="1"/>
  <c r="X214" i="2"/>
  <c r="Y214" i="2" s="1"/>
  <c r="X208" i="2"/>
  <c r="Y208" i="2" s="1"/>
  <c r="X171" i="2"/>
  <c r="Y171" i="2" s="1"/>
  <c r="X177" i="2"/>
  <c r="Y177" i="2" s="1"/>
  <c r="X172" i="2"/>
  <c r="Y172" i="2" s="1"/>
  <c r="X209" i="2"/>
  <c r="Y209" i="2" s="1"/>
  <c r="X364" i="2"/>
  <c r="Y364" i="2" s="1"/>
  <c r="X321" i="2"/>
  <c r="Y321" i="2" s="1"/>
  <c r="X325" i="2"/>
  <c r="Y325" i="2" s="1"/>
  <c r="X348" i="2"/>
  <c r="Y348" i="2" s="1"/>
  <c r="X417" i="2"/>
  <c r="Y417" i="2" s="1"/>
  <c r="X418" i="2"/>
  <c r="Y418" i="2" s="1"/>
  <c r="X220" i="2"/>
  <c r="Y220" i="2" s="1"/>
  <c r="X221" i="2"/>
  <c r="Y221" i="2" s="1"/>
  <c r="X222" i="2"/>
  <c r="Y222" i="2" s="1"/>
  <c r="X245" i="2"/>
  <c r="Y245" i="2" s="1"/>
  <c r="X246" i="2"/>
  <c r="Y246" i="2" s="1"/>
  <c r="X248" i="2"/>
  <c r="Y248" i="2" s="1"/>
  <c r="X250" i="2"/>
  <c r="Y250" i="2" s="1"/>
  <c r="X254" i="2"/>
  <c r="Y254" i="2" s="1"/>
  <c r="X255" i="2"/>
  <c r="Y255" i="2" s="1"/>
  <c r="X259" i="2"/>
  <c r="Y259" i="2" s="1"/>
  <c r="X257" i="2"/>
  <c r="Y257" i="2" s="1"/>
  <c r="X260" i="2"/>
  <c r="Y260" i="2" s="1"/>
  <c r="X232" i="2"/>
  <c r="Y232" i="2" s="1"/>
  <c r="X233" i="2"/>
  <c r="Y233" i="2" s="1"/>
  <c r="X234" i="2"/>
  <c r="Y234" i="2" s="1"/>
  <c r="X270" i="2"/>
  <c r="Y270" i="2" s="1"/>
  <c r="X235" i="2"/>
  <c r="Y235" i="2" s="1"/>
  <c r="X236" i="2"/>
  <c r="Y236" i="2" s="1"/>
  <c r="X271" i="2"/>
  <c r="Y271" i="2" s="1"/>
  <c r="X25" i="2"/>
  <c r="Y25" i="2" s="1"/>
  <c r="X26" i="2"/>
  <c r="Y26" i="2" s="1"/>
  <c r="X27" i="2"/>
  <c r="Y27" i="2" s="1"/>
  <c r="X28" i="2"/>
  <c r="Y28" i="2" s="1"/>
  <c r="X29" i="2"/>
  <c r="Y29" i="2" s="1"/>
  <c r="X30" i="2"/>
  <c r="Y30" i="2" s="1"/>
  <c r="X97" i="2"/>
  <c r="Y97" i="2" s="1"/>
  <c r="X103" i="2"/>
  <c r="Y103" i="2" s="1"/>
  <c r="X104" i="2"/>
  <c r="Y104" i="2" s="1"/>
  <c r="X134" i="2"/>
  <c r="Y134" i="2" s="1"/>
  <c r="X24" i="2"/>
  <c r="Y24" i="2" s="1"/>
  <c r="H45" i="6"/>
  <c r="U151" i="2"/>
  <c r="H46" i="6" s="1"/>
  <c r="U152" i="2"/>
  <c r="H47" i="6" s="1"/>
  <c r="F255" i="1"/>
  <c r="E255" i="1"/>
  <c r="D255" i="1"/>
  <c r="C255" i="1"/>
  <c r="B255" i="1"/>
  <c r="F250" i="1"/>
  <c r="E250" i="1"/>
  <c r="D250" i="1"/>
  <c r="C250" i="1"/>
  <c r="B250" i="1"/>
  <c r="G46" i="6"/>
  <c r="G45" i="6"/>
  <c r="G44" i="6"/>
  <c r="G43" i="6"/>
  <c r="G41" i="6"/>
  <c r="G40" i="6"/>
  <c r="G39" i="6"/>
  <c r="G38" i="6"/>
  <c r="G37" i="6"/>
  <c r="E254" i="1"/>
  <c r="E253" i="1"/>
  <c r="E248" i="1"/>
  <c r="E247" i="1"/>
  <c r="F248" i="1"/>
  <c r="D248" i="1"/>
  <c r="C248" i="1"/>
  <c r="B248" i="1"/>
  <c r="F254" i="1"/>
  <c r="D254" i="1"/>
  <c r="C254" i="1"/>
  <c r="B254" i="1"/>
  <c r="F253" i="1"/>
  <c r="D253" i="1"/>
  <c r="C253" i="1"/>
  <c r="B253" i="1"/>
  <c r="F247" i="1"/>
  <c r="D247" i="1"/>
  <c r="C247" i="1"/>
  <c r="B247" i="1"/>
  <c r="F252" i="1"/>
  <c r="E249" i="1"/>
  <c r="E244" i="1"/>
  <c r="E252" i="1"/>
  <c r="E256" i="1"/>
  <c r="E259" i="1"/>
  <c r="E258" i="1"/>
  <c r="E260" i="1"/>
  <c r="E279" i="1"/>
  <c r="E272" i="1"/>
  <c r="E275" i="1"/>
  <c r="E276" i="1"/>
  <c r="E278" i="1"/>
  <c r="E280" i="1"/>
  <c r="E281" i="1"/>
  <c r="B252" i="1"/>
  <c r="C252" i="1"/>
  <c r="D252" i="1"/>
  <c r="F508" i="1"/>
  <c r="E508" i="1"/>
  <c r="D508" i="1"/>
  <c r="C508" i="1"/>
  <c r="B508" i="1"/>
  <c r="B200" i="1"/>
  <c r="C200" i="1"/>
  <c r="D200" i="1"/>
  <c r="E200" i="1"/>
  <c r="F200" i="1"/>
  <c r="B220" i="1"/>
  <c r="C220" i="1"/>
  <c r="D220" i="1"/>
  <c r="E220" i="1"/>
  <c r="F220" i="1"/>
  <c r="B340" i="1"/>
  <c r="C340" i="1"/>
  <c r="D340" i="1"/>
  <c r="E340" i="1"/>
  <c r="F340" i="1"/>
  <c r="B336" i="1"/>
  <c r="C336" i="1"/>
  <c r="D336" i="1"/>
  <c r="E336" i="1"/>
  <c r="F336" i="1"/>
  <c r="B249" i="1"/>
  <c r="C249" i="1"/>
  <c r="D249" i="1"/>
  <c r="F249" i="1"/>
  <c r="U341" i="2"/>
  <c r="F244" i="1"/>
  <c r="D244" i="1"/>
  <c r="C244" i="1"/>
  <c r="B244" i="1"/>
  <c r="B394" i="1"/>
  <c r="C394" i="1"/>
  <c r="D394" i="1"/>
  <c r="E394" i="1"/>
  <c r="F394" i="1"/>
  <c r="F396" i="1"/>
  <c r="E529" i="1"/>
  <c r="E422" i="1"/>
  <c r="E396" i="1"/>
  <c r="E218" i="1"/>
  <c r="E219" i="1"/>
  <c r="E393" i="1"/>
  <c r="F422" i="1"/>
  <c r="D422" i="1"/>
  <c r="C422" i="1"/>
  <c r="B422" i="1"/>
  <c r="F424" i="1"/>
  <c r="E424" i="1"/>
  <c r="D424" i="1"/>
  <c r="C424" i="1"/>
  <c r="B424" i="1"/>
  <c r="D425" i="1"/>
  <c r="B407" i="1"/>
  <c r="C407" i="1"/>
  <c r="D407" i="1"/>
  <c r="E407" i="1"/>
  <c r="F407" i="1"/>
  <c r="D540" i="1"/>
  <c r="D539" i="1"/>
  <c r="D529" i="1"/>
  <c r="D509" i="1"/>
  <c r="D493" i="1"/>
  <c r="D492" i="1"/>
  <c r="D491" i="1"/>
  <c r="D490" i="1"/>
  <c r="D482" i="1"/>
  <c r="D481" i="1"/>
  <c r="D480" i="1"/>
  <c r="D479" i="1"/>
  <c r="D477" i="1"/>
  <c r="D476" i="1"/>
  <c r="D468" i="1"/>
  <c r="D466" i="1"/>
  <c r="D454" i="1"/>
  <c r="D453" i="1"/>
  <c r="D451" i="1"/>
  <c r="D430" i="1"/>
  <c r="D420" i="1"/>
  <c r="D419" i="1"/>
  <c r="D417" i="1"/>
  <c r="D416" i="1"/>
  <c r="D415" i="1"/>
  <c r="D408" i="1"/>
  <c r="D406" i="1"/>
  <c r="D405" i="1"/>
  <c r="D404" i="1"/>
  <c r="D396" i="1"/>
  <c r="D393" i="1"/>
  <c r="D379" i="1"/>
  <c r="E540" i="1"/>
  <c r="E539" i="1"/>
  <c r="E509" i="1"/>
  <c r="E493" i="1"/>
  <c r="E492" i="1"/>
  <c r="E491" i="1"/>
  <c r="E490" i="1"/>
  <c r="E482" i="1"/>
  <c r="E481" i="1"/>
  <c r="E480" i="1"/>
  <c r="E479" i="1"/>
  <c r="E477" i="1"/>
  <c r="E476" i="1"/>
  <c r="E462" i="1"/>
  <c r="E468" i="1"/>
  <c r="E466" i="1"/>
  <c r="E454" i="1"/>
  <c r="E453" i="1"/>
  <c r="E451" i="1"/>
  <c r="E430" i="1"/>
  <c r="E425" i="1"/>
  <c r="E420" i="1"/>
  <c r="E419" i="1"/>
  <c r="E417" i="1"/>
  <c r="E416" i="1"/>
  <c r="E415" i="1"/>
  <c r="E408" i="1"/>
  <c r="E406" i="1"/>
  <c r="E405" i="1"/>
  <c r="E404" i="1"/>
  <c r="E379" i="1"/>
  <c r="D351" i="1"/>
  <c r="D345" i="1"/>
  <c r="D341" i="1"/>
  <c r="D343" i="1"/>
  <c r="D342" i="1"/>
  <c r="D338" i="1"/>
  <c r="D335" i="1"/>
  <c r="D333" i="1"/>
  <c r="D331" i="1"/>
  <c r="D329" i="1"/>
  <c r="D327" i="1"/>
  <c r="D326" i="1"/>
  <c r="D309" i="1"/>
  <c r="D306" i="1"/>
  <c r="D305" i="1"/>
  <c r="D304" i="1"/>
  <c r="D301" i="1"/>
  <c r="D300" i="1"/>
  <c r="D299" i="1"/>
  <c r="D298" i="1"/>
  <c r="D296" i="1"/>
  <c r="D294" i="1"/>
  <c r="D281" i="1"/>
  <c r="D280" i="1"/>
  <c r="D278" i="1"/>
  <c r="D276" i="1"/>
  <c r="D275" i="1"/>
  <c r="D272" i="1"/>
  <c r="D279" i="1"/>
  <c r="D260" i="1"/>
  <c r="D258" i="1"/>
  <c r="D259" i="1"/>
  <c r="D256" i="1"/>
  <c r="D243" i="1"/>
  <c r="D242" i="1"/>
  <c r="D251" i="1"/>
  <c r="D233" i="1"/>
  <c r="D238" i="1"/>
  <c r="D237" i="1"/>
  <c r="D241" i="1"/>
  <c r="D231" i="1"/>
  <c r="D219" i="1"/>
  <c r="D223" i="1"/>
  <c r="D218" i="1"/>
  <c r="D217" i="1"/>
  <c r="D212" i="1"/>
  <c r="D211" i="1"/>
  <c r="D210" i="1"/>
  <c r="D207" i="1"/>
  <c r="D201" i="1"/>
  <c r="E351" i="1"/>
  <c r="E345" i="1"/>
  <c r="E341" i="1"/>
  <c r="E343" i="1"/>
  <c r="E342" i="1"/>
  <c r="E338" i="1"/>
  <c r="E335" i="1"/>
  <c r="E333" i="1"/>
  <c r="E331" i="1"/>
  <c r="E329" i="1"/>
  <c r="E327" i="1"/>
  <c r="E326" i="1"/>
  <c r="E309" i="1"/>
  <c r="E306" i="1"/>
  <c r="E305" i="1"/>
  <c r="E304" i="1"/>
  <c r="E301" i="1"/>
  <c r="E300" i="1"/>
  <c r="E299" i="1"/>
  <c r="E298" i="1"/>
  <c r="E296" i="1"/>
  <c r="E294" i="1"/>
  <c r="E243" i="1"/>
  <c r="E242" i="1"/>
  <c r="E251" i="1"/>
  <c r="E233" i="1"/>
  <c r="E238" i="1"/>
  <c r="E237" i="1"/>
  <c r="E241" i="1"/>
  <c r="E231" i="1"/>
  <c r="E223" i="1"/>
  <c r="E217" i="1"/>
  <c r="E212" i="1"/>
  <c r="E211" i="1"/>
  <c r="E210" i="1"/>
  <c r="E201" i="1"/>
  <c r="D307" i="1"/>
  <c r="E307" i="1"/>
  <c r="D85" i="1"/>
  <c r="D72" i="1"/>
  <c r="E85" i="1"/>
  <c r="E72" i="1"/>
  <c r="B212" i="1"/>
  <c r="C212" i="1"/>
  <c r="F212" i="1"/>
  <c r="U104" i="2"/>
  <c r="U108" i="2"/>
  <c r="U110" i="2"/>
  <c r="U115" i="2"/>
  <c r="U112" i="2"/>
  <c r="U113" i="2"/>
  <c r="U78" i="2"/>
  <c r="F218" i="1"/>
  <c r="C218" i="1"/>
  <c r="B218" i="1"/>
  <c r="U50" i="2"/>
  <c r="U96" i="2"/>
  <c r="C496" i="1"/>
  <c r="B496" i="1"/>
  <c r="F2" i="4"/>
  <c r="F3" i="4"/>
  <c r="F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B396" i="1"/>
  <c r="C396" i="1"/>
  <c r="U103" i="2"/>
  <c r="F393" i="1"/>
  <c r="C393" i="1"/>
  <c r="B393" i="1"/>
  <c r="F529" i="1"/>
  <c r="C529" i="1"/>
  <c r="B529" i="1"/>
  <c r="U29" i="2"/>
  <c r="B453" i="1"/>
  <c r="C453" i="1"/>
  <c r="F453" i="1"/>
  <c r="B454" i="1"/>
  <c r="C454" i="1"/>
  <c r="F454" i="1"/>
  <c r="B493" i="1"/>
  <c r="C493" i="1"/>
  <c r="F493" i="1"/>
  <c r="U82" i="2"/>
  <c r="U97" i="2"/>
  <c r="U134" i="2"/>
  <c r="B201" i="1"/>
  <c r="C201" i="1"/>
  <c r="F201" i="1"/>
  <c r="B497" i="1"/>
  <c r="C497" i="1"/>
  <c r="B351" i="1"/>
  <c r="C351" i="1"/>
  <c r="F351" i="1"/>
  <c r="B479" i="1"/>
  <c r="C479" i="1"/>
  <c r="F479" i="1"/>
  <c r="B299" i="1"/>
  <c r="C299" i="1"/>
  <c r="F299" i="1"/>
  <c r="B300" i="1"/>
  <c r="C300" i="1"/>
  <c r="F300" i="1"/>
  <c r="B301" i="1"/>
  <c r="C301" i="1"/>
  <c r="F301" i="1"/>
  <c r="B468" i="1"/>
  <c r="B416" i="1"/>
  <c r="C416" i="1"/>
  <c r="B417" i="1"/>
  <c r="C417" i="1"/>
  <c r="B420" i="1"/>
  <c r="C420" i="1"/>
  <c r="B298" i="1"/>
  <c r="C298" i="1"/>
  <c r="B306" i="1"/>
  <c r="C306" i="1"/>
  <c r="B276" i="1"/>
  <c r="C276" i="1"/>
  <c r="B278" i="1"/>
  <c r="C278" i="1"/>
  <c r="B223" i="1"/>
  <c r="C223" i="1"/>
  <c r="B307" i="1"/>
  <c r="C307" i="1"/>
  <c r="B425" i="1"/>
  <c r="C425" i="1"/>
  <c r="B304" i="1"/>
  <c r="C304" i="1"/>
  <c r="U64" i="2"/>
  <c r="U63" i="2"/>
  <c r="U74" i="2"/>
  <c r="U118" i="2"/>
  <c r="U68" i="2"/>
  <c r="U67" i="2"/>
  <c r="U66" i="2"/>
  <c r="U52" i="2"/>
  <c r="U49" i="2"/>
  <c r="U53" i="2"/>
  <c r="U223" i="2"/>
  <c r="U224" i="2"/>
  <c r="F468" i="1"/>
  <c r="F278" i="1"/>
  <c r="F276" i="1"/>
  <c r="F304" i="1"/>
  <c r="F416" i="1"/>
  <c r="F417" i="1"/>
  <c r="F420" i="1"/>
  <c r="F425" i="1"/>
  <c r="F307" i="1"/>
  <c r="F306" i="1"/>
  <c r="F298" i="1"/>
  <c r="B305" i="1"/>
  <c r="C305" i="1"/>
  <c r="F223" i="1"/>
  <c r="F309" i="1"/>
  <c r="F275" i="1"/>
  <c r="F509" i="1"/>
  <c r="C509" i="1"/>
  <c r="B509" i="1"/>
  <c r="B335" i="1"/>
  <c r="C335" i="1"/>
  <c r="F335" i="1"/>
  <c r="B72" i="1"/>
  <c r="C72" i="1"/>
  <c r="F72" i="1"/>
  <c r="B217" i="1"/>
  <c r="C217" i="1"/>
  <c r="F217" i="1"/>
  <c r="B327" i="1"/>
  <c r="C327" i="1"/>
  <c r="F327" i="1"/>
  <c r="F345" i="1"/>
  <c r="C345" i="1"/>
  <c r="B345" i="1"/>
  <c r="U200" i="2"/>
  <c r="U245" i="2"/>
  <c r="U264" i="2"/>
  <c r="U27" i="2"/>
  <c r="U24" i="2"/>
  <c r="U28" i="2"/>
  <c r="U144" i="2"/>
  <c r="H38" i="6" s="1"/>
  <c r="U145" i="2"/>
  <c r="H39" i="6" s="1"/>
  <c r="U146" i="2"/>
  <c r="H40" i="6" s="1"/>
  <c r="U147" i="2"/>
  <c r="H41" i="6" s="1"/>
  <c r="U143" i="2"/>
  <c r="H37" i="6" s="1"/>
  <c r="U13" i="2"/>
  <c r="U14" i="2"/>
  <c r="U15" i="2"/>
  <c r="U167" i="2"/>
  <c r="U168" i="2"/>
  <c r="U16" i="2"/>
  <c r="U17" i="2"/>
  <c r="U18" i="2"/>
  <c r="U19" i="2"/>
  <c r="U20" i="2"/>
  <c r="U21" i="2"/>
  <c r="U22" i="2"/>
  <c r="U23" i="2"/>
  <c r="U61" i="2"/>
  <c r="U337" i="2"/>
  <c r="U338" i="2"/>
  <c r="U87" i="2"/>
  <c r="U89" i="2"/>
  <c r="U90" i="2"/>
  <c r="U92" i="2"/>
  <c r="U93" i="2"/>
  <c r="U94" i="2"/>
  <c r="U95" i="2"/>
  <c r="U99" i="2"/>
  <c r="U102" i="2"/>
  <c r="U140" i="2"/>
  <c r="U12" i="2"/>
  <c r="U253" i="2"/>
  <c r="U260" i="2"/>
  <c r="U261" i="2"/>
  <c r="U322" i="2"/>
  <c r="U401" i="2"/>
  <c r="U26" i="2"/>
  <c r="U30" i="2"/>
  <c r="U25" i="2"/>
  <c r="U448" i="2"/>
  <c r="U400" i="2"/>
  <c r="F341" i="1"/>
  <c r="C341" i="1"/>
  <c r="B341" i="1"/>
  <c r="B491" i="1"/>
  <c r="C491" i="1"/>
  <c r="B492" i="1"/>
  <c r="C492" i="1"/>
  <c r="C490" i="1"/>
  <c r="B490" i="1"/>
  <c r="C451" i="1"/>
  <c r="B451" i="1"/>
  <c r="C343" i="1"/>
  <c r="B343" i="1"/>
  <c r="C338" i="1"/>
  <c r="B338" i="1"/>
  <c r="B333" i="1"/>
  <c r="C333" i="1"/>
  <c r="C296" i="1"/>
  <c r="B296" i="1"/>
  <c r="C242" i="1"/>
  <c r="B242" i="1"/>
  <c r="C207" i="1"/>
  <c r="B207" i="1"/>
  <c r="B210" i="1"/>
  <c r="C210" i="1"/>
  <c r="F210" i="1"/>
  <c r="F492" i="1"/>
  <c r="F491" i="1"/>
  <c r="F490" i="1"/>
  <c r="F343" i="1"/>
  <c r="F333" i="1"/>
  <c r="F338" i="1"/>
  <c r="F280" i="1"/>
  <c r="C280" i="1"/>
  <c r="B280" i="1"/>
  <c r="C275" i="1"/>
  <c r="B275" i="1"/>
  <c r="B251" i="1"/>
  <c r="C251" i="1"/>
  <c r="F251" i="1"/>
  <c r="F85" i="1"/>
  <c r="F305" i="1"/>
  <c r="F481" i="1"/>
  <c r="C481" i="1"/>
  <c r="B481" i="1"/>
  <c r="F294" i="1"/>
  <c r="C294" i="1"/>
  <c r="B294" i="1"/>
  <c r="B272" i="1"/>
  <c r="C272" i="1"/>
  <c r="F272" i="1"/>
  <c r="F296" i="1"/>
  <c r="F219" i="1"/>
  <c r="B219" i="1"/>
  <c r="C219" i="1"/>
  <c r="F342" i="1"/>
  <c r="C342" i="1"/>
  <c r="B342" i="1"/>
  <c r="B408" i="1"/>
  <c r="C408" i="1"/>
  <c r="F408" i="1"/>
  <c r="B419" i="1"/>
  <c r="C419" i="1"/>
  <c r="F419" i="1"/>
  <c r="B415" i="1"/>
  <c r="C415" i="1"/>
  <c r="F415" i="1"/>
  <c r="B430" i="1"/>
  <c r="C430" i="1"/>
  <c r="F430" i="1"/>
  <c r="B404" i="1"/>
  <c r="C404" i="1"/>
  <c r="F404" i="1"/>
  <c r="B405" i="1"/>
  <c r="C405" i="1"/>
  <c r="F405" i="1"/>
  <c r="B480" i="1"/>
  <c r="C480" i="1"/>
  <c r="F480" i="1"/>
  <c r="F451" i="1"/>
  <c r="B281" i="1"/>
  <c r="C281" i="1"/>
  <c r="F281" i="1"/>
  <c r="B482" i="1"/>
  <c r="C482" i="1"/>
  <c r="F482" i="1"/>
  <c r="B477" i="1"/>
  <c r="C477" i="1"/>
  <c r="F477" i="1"/>
  <c r="F476" i="1"/>
  <c r="C476" i="1"/>
  <c r="B476" i="1"/>
  <c r="B309" i="1"/>
  <c r="C309" i="1"/>
  <c r="B326" i="1"/>
  <c r="C326" i="1"/>
  <c r="F326" i="1"/>
  <c r="B329" i="1"/>
  <c r="C329" i="1"/>
  <c r="F329" i="1"/>
  <c r="B331" i="1"/>
  <c r="C331" i="1"/>
  <c r="F331" i="1"/>
  <c r="F207" i="1"/>
  <c r="F211" i="1"/>
  <c r="C211" i="1"/>
  <c r="B211" i="1"/>
  <c r="B540" i="1"/>
  <c r="C540" i="1"/>
  <c r="F540" i="1"/>
  <c r="F539" i="1"/>
  <c r="C539" i="1"/>
  <c r="B539" i="1"/>
  <c r="B462" i="1"/>
  <c r="C462" i="1"/>
  <c r="F462" i="1"/>
  <c r="F466" i="1"/>
  <c r="C466" i="1"/>
  <c r="B466" i="1"/>
  <c r="F406" i="1"/>
  <c r="C406" i="1"/>
  <c r="B406" i="1"/>
  <c r="F379" i="1"/>
  <c r="C379" i="1"/>
  <c r="B379" i="1"/>
  <c r="B279" i="1"/>
  <c r="C279" i="1"/>
  <c r="F279" i="1"/>
  <c r="B241" i="1"/>
  <c r="C241" i="1"/>
  <c r="F241" i="1"/>
  <c r="F242" i="1"/>
  <c r="B243" i="1"/>
  <c r="C243" i="1"/>
  <c r="F243" i="1"/>
  <c r="B256" i="1"/>
  <c r="C256" i="1"/>
  <c r="F256" i="1"/>
  <c r="B259" i="1"/>
  <c r="C259" i="1"/>
  <c r="F259" i="1"/>
  <c r="B258" i="1"/>
  <c r="C258" i="1"/>
  <c r="F258" i="1"/>
  <c r="B260" i="1"/>
  <c r="C260" i="1"/>
  <c r="F260" i="1"/>
  <c r="F233" i="1"/>
  <c r="C233" i="1"/>
  <c r="B233" i="1"/>
  <c r="B238" i="1"/>
  <c r="C238" i="1"/>
  <c r="F238" i="1"/>
  <c r="F237" i="1"/>
  <c r="C237" i="1"/>
  <c r="B237" i="1"/>
  <c r="F231" i="1"/>
  <c r="C231" i="1"/>
  <c r="B231" i="1"/>
  <c r="C85" i="1"/>
  <c r="B85" i="1"/>
  <c r="Y122" i="2"/>
  <c r="Y40" i="2"/>
  <c r="Y62" i="2"/>
  <c r="Y63" i="2"/>
  <c r="Y378" i="2"/>
  <c r="Y198" i="2"/>
  <c r="Y300" i="2"/>
  <c r="U305" i="2"/>
  <c r="G24" i="6"/>
  <c r="H6" i="6" l="1"/>
  <c r="U159" i="2"/>
  <c r="U277" i="2"/>
  <c r="U279" i="2" s="1"/>
  <c r="U451" i="2"/>
  <c r="U239" i="2"/>
  <c r="P240" i="2"/>
  <c r="H553" i="1"/>
  <c r="S279" i="2"/>
  <c r="U328" i="2"/>
  <c r="R279" i="2"/>
  <c r="H14" i="6"/>
  <c r="H17" i="6"/>
  <c r="O279" i="2"/>
  <c r="H31" i="6"/>
  <c r="R329" i="2"/>
  <c r="S455" i="2"/>
  <c r="H18" i="6"/>
  <c r="P452" i="2"/>
  <c r="O240" i="2"/>
  <c r="V240" i="2"/>
  <c r="O160" i="2"/>
  <c r="T329" i="2"/>
  <c r="V160" i="2"/>
  <c r="U366" i="2"/>
  <c r="U368" i="2" s="1"/>
  <c r="H29" i="6"/>
  <c r="Q160" i="2"/>
  <c r="V405" i="2"/>
  <c r="Q329" i="2"/>
  <c r="O452" i="2"/>
  <c r="R240" i="2"/>
  <c r="S452" i="2"/>
  <c r="Q240" i="2"/>
  <c r="S405" i="2"/>
  <c r="H10" i="6"/>
  <c r="P160" i="2"/>
  <c r="Q405" i="2"/>
  <c r="G35" i="6"/>
  <c r="S329" i="2"/>
  <c r="T455" i="2"/>
  <c r="S240" i="2"/>
  <c r="I51" i="6"/>
  <c r="R454" i="2"/>
  <c r="R459" i="2" s="1"/>
  <c r="H21" i="6"/>
  <c r="H9" i="6"/>
  <c r="H20" i="6"/>
  <c r="P405" i="2"/>
  <c r="T405" i="2"/>
  <c r="P455" i="2"/>
  <c r="H19" i="6"/>
  <c r="U450" i="2"/>
  <c r="O455" i="2"/>
  <c r="H30" i="6"/>
  <c r="R160" i="2"/>
  <c r="T160" i="2"/>
  <c r="Q452" i="2"/>
  <c r="P329" i="2"/>
  <c r="R452" i="2"/>
  <c r="T454" i="2"/>
  <c r="U403" i="2"/>
  <c r="H26" i="6"/>
  <c r="O405" i="2"/>
  <c r="O329" i="2"/>
  <c r="R405" i="2"/>
  <c r="V455" i="2"/>
  <c r="U358" i="2"/>
  <c r="U360" i="2" s="1"/>
  <c r="U238" i="2"/>
  <c r="I35" i="6"/>
  <c r="H22" i="6"/>
  <c r="P279" i="2"/>
  <c r="V452" i="2"/>
  <c r="Q455" i="2"/>
  <c r="R360" i="2"/>
  <c r="H23" i="6"/>
  <c r="T452" i="2"/>
  <c r="V454" i="2"/>
  <c r="V459" i="2" s="1"/>
  <c r="Q454" i="2"/>
  <c r="Q459" i="2" s="1"/>
  <c r="Q279" i="2"/>
  <c r="P454" i="2"/>
  <c r="P459" i="2" s="1"/>
  <c r="O454" i="2"/>
  <c r="O459" i="2" s="1"/>
  <c r="S160" i="2"/>
  <c r="U158" i="2"/>
  <c r="R455" i="2"/>
  <c r="H24" i="6"/>
  <c r="H12" i="6"/>
  <c r="H51" i="6"/>
  <c r="H8" i="6"/>
  <c r="S454" i="2"/>
  <c r="S459" i="2" s="1"/>
  <c r="U404" i="2"/>
  <c r="U327" i="2"/>
  <c r="G51" i="6"/>
  <c r="T240" i="2"/>
  <c r="H34" i="6"/>
  <c r="S456" i="2" l="1"/>
  <c r="T456" i="2"/>
  <c r="T459" i="2"/>
  <c r="H35" i="6"/>
  <c r="U452" i="2"/>
  <c r="Q456" i="2"/>
  <c r="R456" i="2"/>
  <c r="U160" i="2"/>
  <c r="U405" i="2"/>
  <c r="V456" i="2"/>
  <c r="O456" i="2"/>
  <c r="U240" i="2"/>
  <c r="P456" i="2"/>
  <c r="U329" i="2"/>
  <c r="U455" i="2"/>
  <c r="U454" i="2"/>
  <c r="U459" i="2" s="1"/>
  <c r="U45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LADEUZE Delphine</author>
    <author>LECLERE Fabrice</author>
  </authors>
  <commentList>
    <comment ref="K247" authorId="0" shapeId="0" xr:uid="{6421374F-3AF3-46E2-96CC-889D4DAF6390}">
      <text>
        <r>
          <rPr>
            <b/>
            <sz val="9"/>
            <color indexed="81"/>
            <rFont val="Tahoma"/>
            <family val="2"/>
          </rPr>
          <t>LADEUZE Delphine:</t>
        </r>
        <r>
          <rPr>
            <sz val="9"/>
            <color indexed="81"/>
            <rFont val="Tahoma"/>
            <family val="2"/>
          </rPr>
          <t xml:space="preserve">
la compétence RECHERCHE passe chez le Ministre JEHOLET</t>
        </r>
      </text>
    </comment>
    <comment ref="K249" authorId="0" shapeId="0" xr:uid="{B67017E3-B207-4844-8254-64846FF000BF}">
      <text>
        <r>
          <rPr>
            <b/>
            <sz val="9"/>
            <color indexed="81"/>
            <rFont val="Tahoma"/>
            <family val="2"/>
          </rPr>
          <t>LADEUZE Delphine:</t>
        </r>
        <r>
          <rPr>
            <sz val="9"/>
            <color indexed="81"/>
            <rFont val="Tahoma"/>
            <family val="2"/>
          </rPr>
          <t xml:space="preserve">
la compétence RECHERCHE passe chez le Ministre JEHOLET</t>
        </r>
      </text>
    </comment>
    <comment ref="K251" authorId="0" shapeId="0" xr:uid="{BF820E15-02E0-463D-900F-E52BA6F2E7AF}">
      <text>
        <r>
          <rPr>
            <b/>
            <sz val="9"/>
            <color indexed="81"/>
            <rFont val="Tahoma"/>
            <family val="2"/>
          </rPr>
          <t>LADEUZE Delphine:</t>
        </r>
        <r>
          <rPr>
            <sz val="9"/>
            <color indexed="81"/>
            <rFont val="Tahoma"/>
            <family val="2"/>
          </rPr>
          <t xml:space="preserve">
la compétence RECHERCHE passe chez le Ministre JEHOLET</t>
        </r>
      </text>
    </comment>
    <comment ref="K256" authorId="0" shapeId="0" xr:uid="{81077F78-6C65-4B34-96C3-422A497346B4}">
      <text>
        <r>
          <rPr>
            <b/>
            <sz val="9"/>
            <color indexed="81"/>
            <rFont val="Tahoma"/>
            <family val="2"/>
          </rPr>
          <t>LADEUZE Delphine:</t>
        </r>
        <r>
          <rPr>
            <sz val="9"/>
            <color indexed="81"/>
            <rFont val="Tahoma"/>
            <family val="2"/>
          </rPr>
          <t xml:space="preserve">
la compétence RECHERCHE passe chez le Ministre JEHOLET</t>
        </r>
      </text>
    </comment>
    <comment ref="K258" authorId="0" shapeId="0" xr:uid="{EEDD56A4-86CE-4109-A7DC-3CD6ECE6D4E5}">
      <text>
        <r>
          <rPr>
            <b/>
            <sz val="9"/>
            <color indexed="81"/>
            <rFont val="Tahoma"/>
            <family val="2"/>
          </rPr>
          <t>LADEUZE Delphine:</t>
        </r>
        <r>
          <rPr>
            <sz val="9"/>
            <color indexed="81"/>
            <rFont val="Tahoma"/>
            <family val="2"/>
          </rPr>
          <t xml:space="preserve">
la compétence RECHERCHE passe chez le Ministre JEHOLET</t>
        </r>
      </text>
    </comment>
    <comment ref="K266" authorId="0" shapeId="0" xr:uid="{CE3FFDC9-8DD2-44C4-8334-8984889D5EAF}">
      <text>
        <r>
          <rPr>
            <b/>
            <sz val="9"/>
            <color indexed="81"/>
            <rFont val="Tahoma"/>
            <family val="2"/>
          </rPr>
          <t>LADEUZE Delphine:</t>
        </r>
        <r>
          <rPr>
            <sz val="9"/>
            <color indexed="81"/>
            <rFont val="Tahoma"/>
            <family val="2"/>
          </rPr>
          <t xml:space="preserve">
la compétence RECHERCHE passe chez le Ministre JEHOLET</t>
        </r>
      </text>
    </comment>
    <comment ref="K267" authorId="0" shapeId="0" xr:uid="{928F7B83-A586-4E76-AD34-CED3E736D690}">
      <text>
        <r>
          <rPr>
            <b/>
            <sz val="9"/>
            <color indexed="81"/>
            <rFont val="Tahoma"/>
            <family val="2"/>
          </rPr>
          <t>LADEUZE Delphine:</t>
        </r>
        <r>
          <rPr>
            <sz val="9"/>
            <color indexed="81"/>
            <rFont val="Tahoma"/>
            <family val="2"/>
          </rPr>
          <t xml:space="preserve">
la compétence RECHERCHE passe chez le Ministre JEHOLET</t>
        </r>
      </text>
    </comment>
    <comment ref="K268" authorId="0" shapeId="0" xr:uid="{0948B796-E0DB-4BF4-ABA0-2F02B7B0F27B}">
      <text>
        <r>
          <rPr>
            <b/>
            <sz val="9"/>
            <color indexed="81"/>
            <rFont val="Tahoma"/>
            <family val="2"/>
          </rPr>
          <t>LADEUZE Delphine:</t>
        </r>
        <r>
          <rPr>
            <sz val="9"/>
            <color indexed="81"/>
            <rFont val="Tahoma"/>
            <family val="2"/>
          </rPr>
          <t xml:space="preserve">
la compétence RECHERCHE passe chez le Ministre JEHOLET</t>
        </r>
      </text>
    </comment>
    <comment ref="K269" authorId="0" shapeId="0" xr:uid="{88AAA252-EE57-4B1A-8D25-C679B04D5B59}">
      <text>
        <r>
          <rPr>
            <b/>
            <sz val="9"/>
            <color indexed="81"/>
            <rFont val="Tahoma"/>
            <family val="2"/>
          </rPr>
          <t>LADEUZE Delphine:</t>
        </r>
        <r>
          <rPr>
            <sz val="9"/>
            <color indexed="81"/>
            <rFont val="Tahoma"/>
            <family val="2"/>
          </rPr>
          <t xml:space="preserve">
la compétence RECHERCHE passe chez le Ministre JEHOLET</t>
        </r>
      </text>
    </comment>
    <comment ref="K274" authorId="0" shapeId="0" xr:uid="{0D316548-954F-4DBE-8059-F639B737241C}">
      <text>
        <r>
          <rPr>
            <b/>
            <sz val="9"/>
            <color indexed="81"/>
            <rFont val="Tahoma"/>
            <family val="2"/>
          </rPr>
          <t>LADEUZE Delphine:</t>
        </r>
        <r>
          <rPr>
            <sz val="9"/>
            <color indexed="81"/>
            <rFont val="Tahoma"/>
            <family val="2"/>
          </rPr>
          <t xml:space="preserve">
la compétence RECHERCHE passe chez le Ministre JEHOLET</t>
        </r>
      </text>
    </comment>
    <comment ref="K275" authorId="0" shapeId="0" xr:uid="{B5667BEA-1959-4E41-A87E-E91038D221B9}">
      <text>
        <r>
          <rPr>
            <b/>
            <sz val="9"/>
            <color indexed="81"/>
            <rFont val="Tahoma"/>
            <family val="2"/>
          </rPr>
          <t>LADEUZE Delphine:</t>
        </r>
        <r>
          <rPr>
            <sz val="9"/>
            <color indexed="81"/>
            <rFont val="Tahoma"/>
            <family val="2"/>
          </rPr>
          <t xml:space="preserve">
la compétence RECHERCHE passe chez le Ministre JEHOLET</t>
        </r>
      </text>
    </comment>
    <comment ref="I346" authorId="1" shapeId="0" xr:uid="{66A65B7F-BB5A-455D-AAB8-B996BE4642BC}">
      <text>
        <r>
          <rPr>
            <b/>
            <sz val="9"/>
            <color indexed="81"/>
            <rFont val="Tahoma"/>
            <family val="2"/>
          </rPr>
          <t>LECLERE Fabrice:</t>
        </r>
        <r>
          <rPr>
            <sz val="9"/>
            <color indexed="81"/>
            <rFont val="Tahoma"/>
            <family val="2"/>
          </rPr>
          <t xml:space="preserve">
Modification du CB à l'initiative de la Comptabilité - à valider</t>
        </r>
      </text>
    </comment>
  </commentList>
</comments>
</file>

<file path=xl/sharedStrings.xml><?xml version="1.0" encoding="utf-8"?>
<sst xmlns="http://schemas.openxmlformats.org/spreadsheetml/2006/main" count="4283" uniqueCount="2839">
  <si>
    <t>(en milliers EUR)</t>
  </si>
  <si>
    <t xml:space="preserve">Estimations initiales </t>
  </si>
  <si>
    <t xml:space="preserve">Article </t>
  </si>
  <si>
    <t>DESIGNATION DES PRODUITS</t>
  </si>
  <si>
    <t>Par article</t>
  </si>
  <si>
    <t>Total</t>
  </si>
  <si>
    <t>TITRE I - RECETTES COURANTES</t>
  </si>
  <si>
    <t>Secteur I - Recettes fiscales</t>
  </si>
  <si>
    <t>Recettes fiscales spécifiques - Division organique 15
Agriculture, ressources naturelles et environnement</t>
  </si>
  <si>
    <t>Total Division organique 15</t>
  </si>
  <si>
    <t>Dont recettes affectées</t>
  </si>
  <si>
    <t>Recettes fiscales spécifiques - Division organique 16
Aménagement du territoire, logement, patrimoine et énergie</t>
  </si>
  <si>
    <t>Total Division organique 16</t>
  </si>
  <si>
    <t>Total Division organique 19</t>
  </si>
  <si>
    <t>Total Secteur I</t>
  </si>
  <si>
    <t xml:space="preserve">Secteur II - Recettes générales non fiscales </t>
  </si>
  <si>
    <t>Total Division organique 10</t>
  </si>
  <si>
    <t>Total Division organique 11</t>
  </si>
  <si>
    <t>Total Division organique 12</t>
  </si>
  <si>
    <t>Total Division organique 17</t>
  </si>
  <si>
    <t>Total Secteur II</t>
  </si>
  <si>
    <t>Secteur III - Recettes spécifiques</t>
  </si>
  <si>
    <t>Total Division organique 14</t>
  </si>
  <si>
    <t>Recettes spécifiques - Division organique 15
Agriculture, ressources naturelles et environnement</t>
  </si>
  <si>
    <t>Recettes spécifiques - Division organique 16
Aménagement du territoire, logement, patrimoine et énergie</t>
  </si>
  <si>
    <t>Recettes spécifiques - Division organique 17
Pouvoirs locaux, action sociale et santé</t>
  </si>
  <si>
    <t>Recettes spécifiques - Division organique 18
Entreprises, emploi et recherche</t>
  </si>
  <si>
    <t>Total Division organique 18</t>
  </si>
  <si>
    <t>Total Secteur III</t>
  </si>
  <si>
    <t>Total TITRE I</t>
  </si>
  <si>
    <t>TITRE II - RECETTES DE CAPITAL</t>
  </si>
  <si>
    <t>Secteur II - Recettes générales non fiscales</t>
  </si>
  <si>
    <t>Total TITRE II</t>
  </si>
  <si>
    <t>TITRE III - PRODUITS D'EMPRUNTS</t>
  </si>
  <si>
    <t>Total TITRE III</t>
  </si>
  <si>
    <t>TOTAL GENERAL</t>
  </si>
  <si>
    <t>Vu pour être annexé au projet de décret</t>
  </si>
  <si>
    <t>Administration</t>
  </si>
  <si>
    <t>Décret</t>
  </si>
  <si>
    <t xml:space="preserve">Variations </t>
  </si>
  <si>
    <t>Titre</t>
  </si>
  <si>
    <t>Secteur</t>
  </si>
  <si>
    <t>Division</t>
  </si>
  <si>
    <t>1-2 
Sec</t>
  </si>
  <si>
    <t>3-4 
Sec</t>
  </si>
  <si>
    <t>(1)</t>
  </si>
  <si>
    <t>(2)</t>
  </si>
  <si>
    <t>(3)</t>
  </si>
  <si>
    <t>(4)</t>
  </si>
  <si>
    <t>(5)</t>
  </si>
  <si>
    <t>(6)</t>
  </si>
  <si>
    <t>(7)</t>
  </si>
  <si>
    <t>(9)</t>
  </si>
  <si>
    <t>(11)</t>
  </si>
  <si>
    <t>(12)</t>
  </si>
  <si>
    <t>(13)</t>
  </si>
  <si>
    <t>(14)</t>
  </si>
  <si>
    <t>(16)</t>
  </si>
  <si>
    <t>(17)</t>
  </si>
  <si>
    <t>SG</t>
  </si>
  <si>
    <t>Produit d'études et vente de publications dans le domaine des statistiques</t>
  </si>
  <si>
    <t>Frais d'inscription à des manifestations organisées par la Région</t>
  </si>
  <si>
    <t>Total des recettes</t>
  </si>
  <si>
    <t>Différence</t>
  </si>
  <si>
    <t>Remboursements en relation avec les dépenses exposées pour les traitements, allocations et charges sociales des agents du SPW</t>
  </si>
  <si>
    <t xml:space="preserve">Remboursement au SPW des traitements et allocations des Receveurs régionaux </t>
  </si>
  <si>
    <t>Cotisation du personnel du SPW à l'achat de titres-repas</t>
  </si>
  <si>
    <t>Intérêts sur avances récupérables et participation aux bénéfices d'exploitation des entreprises en matière de politique générale de l'énergie</t>
  </si>
  <si>
    <t>Intérêts sur avances récupérables en matière de logement</t>
  </si>
  <si>
    <t>Remboursement des subventions accordées aux organismes publics et privés en matière de logement</t>
  </si>
  <si>
    <t>Remboursement des aides au logement accordées aux particuliers</t>
  </si>
  <si>
    <t>Droits d'enregistrement sur les transmissions à titre onéreux de biens immeubles</t>
  </si>
  <si>
    <t>Droits d'enregistrement sur la constitution d'une hypothèque sur un bien immeuble situé en Belgique</t>
  </si>
  <si>
    <t>Droits d'enregistrement sur les partages partiels ou totaux de biens immeubles situés en Belgique, les cessions à titre onéreux entre copropriétaires, de parties indivises de tels biens</t>
  </si>
  <si>
    <t>Taxe de circulation sur les véhicules automobiles</t>
  </si>
  <si>
    <t>Taxes sur les logements abandonnés</t>
  </si>
  <si>
    <t>Taxe sur les jeux et paris</t>
  </si>
  <si>
    <t>Taxe sur les appareils automatiques de divertissement</t>
  </si>
  <si>
    <t>Taxe d'ouverture des débits de boissons fermentées</t>
  </si>
  <si>
    <t>Redevance radio et télévision</t>
  </si>
  <si>
    <t>Taxes sur les automates</t>
  </si>
  <si>
    <t xml:space="preserve">Droits de succession et de mutation par décès </t>
  </si>
  <si>
    <t>Revenus liés à l'exploitation des réseaux de télécommunications</t>
  </si>
  <si>
    <t>Intérêts résultant de l'octroi d'avances récupérables et de prêts obligataires à des entreprises dans le cadre de leur développement et de leur restructuration</t>
  </si>
  <si>
    <t>Contributions liées à l'octroi de garanties régionales</t>
  </si>
  <si>
    <t>Recettes provenant des récupérations par suite de dommages causés aux véhicules assurant le transport scolaire</t>
  </si>
  <si>
    <t xml:space="preserve">Redevances liées aux autorisations de voiries </t>
  </si>
  <si>
    <t>Produit de la location de biens</t>
  </si>
  <si>
    <t>Redevances liées à l'exploitation des établissements annexes situés sur le réseau routier</t>
  </si>
  <si>
    <t>Recettes provenant du comptoir forestier</t>
  </si>
  <si>
    <t>Ventes de venaisons et contributions des invités aux Chasses de la Couronne</t>
  </si>
  <si>
    <t>Produit de la location du droit de chasse</t>
  </si>
  <si>
    <t>Remboursement de subsides et d'avances dans le cadre de programmes ou de projets de recherches scientifiques et techniques</t>
  </si>
  <si>
    <t>Total général des recettes</t>
  </si>
  <si>
    <t>Dont total des recettes affectées</t>
  </si>
  <si>
    <t>Recettes résultant des amendes administratives perçues en vertu des articles 200bis et 200ter du Code wallon du Logement et de l'Habitat durable</t>
  </si>
  <si>
    <t>Ministre ordonnateur</t>
  </si>
  <si>
    <t>09</t>
  </si>
  <si>
    <t>Total Division organique 09</t>
  </si>
  <si>
    <t>Recettes générées dans le cadre de la délivrance des cartes professionnelles</t>
  </si>
  <si>
    <t>Intérêts créditeurs payés par des débiteurs des comités de remembrement ou d'aménagement foncier bénéficiaires d'un remboursement échelonné de leur solde de compte</t>
  </si>
  <si>
    <t>Recettes générales  - Division organique 15
Agriculture, ressources naturelles et environnement</t>
  </si>
  <si>
    <t>Taxe de mise en circulation (y compris eco-malus)</t>
  </si>
  <si>
    <t>Remboursement rémunérations cofinancées par l'Europe</t>
  </si>
  <si>
    <t>Fonds destiné à la réalisation de programmes particuliers financés par le RTE-T</t>
  </si>
  <si>
    <t>IAS</t>
  </si>
  <si>
    <t>MI</t>
  </si>
  <si>
    <t>ARNE</t>
  </si>
  <si>
    <t>TLPE</t>
  </si>
  <si>
    <t>F</t>
  </si>
  <si>
    <t>EER</t>
  </si>
  <si>
    <t>Remboursement des institutions européennes dans le cadre de la gestion de la peste porcine africaine</t>
  </si>
  <si>
    <t>Recettes générales - Division organique 10
Secrétariat général</t>
  </si>
  <si>
    <t xml:space="preserve"> </t>
  </si>
  <si>
    <t>(15)</t>
  </si>
  <si>
    <t>Recettes en provenance de la Ville de Namur et d'Interparking dans le cadre du projet Grognon</t>
  </si>
  <si>
    <t>Récupération sur créances et contentieux - Entreprises</t>
  </si>
  <si>
    <t>Récupération sur créances et contentieux - ASBL</t>
  </si>
  <si>
    <t>Récupération liée aux zones d'activité économique - UAP</t>
  </si>
  <si>
    <t>Récupération liée aux zones d'activité économique - Intercommunales</t>
  </si>
  <si>
    <t>Recettes exceptionnelles en matière de transport scolaire</t>
  </si>
  <si>
    <t>Droits d'enregistrement sur les donations entre vifs de biens meubles ou immeubles</t>
  </si>
  <si>
    <t>Précompte immobilier</t>
  </si>
  <si>
    <t>Recettes spécifiques - Division organique 14
Mobilité et infrastructures</t>
  </si>
  <si>
    <t xml:space="preserve">Recettes générées par les amendes administratives infligées par le Service des amendes administratives du Département de l’Inspection de la DGO6. </t>
  </si>
  <si>
    <t>Moyens supplémentaires accordés par le Fédéral dans le cadre du financement du secteur de l'économie sociale</t>
  </si>
  <si>
    <t>08</t>
  </si>
  <si>
    <t>16</t>
  </si>
  <si>
    <t>01</t>
  </si>
  <si>
    <t>Remboursements dans le cadre des activités des Gouvernements provinciaux</t>
  </si>
  <si>
    <t>Indemnités compensatoires COVID-19</t>
  </si>
  <si>
    <t>11</t>
  </si>
  <si>
    <t>61</t>
  </si>
  <si>
    <t>10</t>
  </si>
  <si>
    <r>
      <rPr>
        <sz val="9"/>
        <rFont val="Calibri"/>
        <family val="2"/>
      </rPr>
      <t>Participation aux bénéfices d'exploitation d'entreprises</t>
    </r>
    <r>
      <rPr>
        <sz val="9"/>
        <rFont val="Calibri"/>
        <family val="2"/>
        <scheme val="minor"/>
      </rPr>
      <t xml:space="preserve"> publiques ou privées</t>
    </r>
  </si>
  <si>
    <t>Domaine fonctionnel</t>
  </si>
  <si>
    <t>Compte budgétaire</t>
  </si>
  <si>
    <t>Ventes de biens non durables et de services par le secteur des administrations publiques aux entreprises, institutions de crédit, sociétés d’assurance - Cofinancements européens</t>
  </si>
  <si>
    <t>Ventes de biens non durables et de services par le secteur des administrations publiques aux ménages et ASBL au service des ménages  - Cofinancements européens</t>
  </si>
  <si>
    <t>Ventes de biens non durables et de services d’une unité du secteur public à une autre unité du secteur public  - Cofinancements européens</t>
  </si>
  <si>
    <t>Part régionale du produit des permis de chasse, de tenderie et des examens y relatifs</t>
  </si>
  <si>
    <t xml:space="preserve">Produits des droits d'inscription en provenance des guichets d'entreprises agréés </t>
  </si>
  <si>
    <r>
      <rPr>
        <sz val="9"/>
        <color theme="1"/>
        <rFont val="Calibri"/>
        <family val="2"/>
        <scheme val="minor"/>
      </rPr>
      <t xml:space="preserve">Produits des droits  d'inscription au jury central  permettant l'accès à la profession pour les professions réglementées </t>
    </r>
    <r>
      <rPr>
        <b/>
        <sz val="9"/>
        <color theme="1"/>
        <rFont val="Calibri"/>
        <family val="2"/>
        <scheme val="minor"/>
      </rPr>
      <t xml:space="preserve">
</t>
    </r>
  </si>
  <si>
    <t>Transferts de revenus des institutions de l'Union Européenne</t>
  </si>
  <si>
    <t>Recettes relatives au personnel FWB de la nouvelle CIF</t>
  </si>
  <si>
    <t>Produit des opérations d'excédents d'émissions d'emprunts</t>
  </si>
  <si>
    <t>Produit des retenues et des pénalités pour retard appliquées à des adjudicataires</t>
  </si>
  <si>
    <t>Récupération des créances contentieuses</t>
  </si>
  <si>
    <t>Moyens transférés par la Communauté française</t>
  </si>
  <si>
    <t>Moyens perçus de la CFWB (accords de la Sainte Emilie)</t>
  </si>
  <si>
    <t xml:space="preserve">Partie attribuée de l'impôt sur les personnes physiques - recettes d'additionnels sous réductions des dépenses fiscales liées </t>
  </si>
  <si>
    <t>Recettes des amendes routières</t>
  </si>
  <si>
    <t>Moyens liés aux compétences transférées</t>
  </si>
  <si>
    <t>Remboursement des versements provisionnels excédentaires des intérêts de la dette</t>
  </si>
  <si>
    <t>Produits des emprunts d'une durée supérieure à un an en monnaies étrangères</t>
  </si>
  <si>
    <t>Remboursement d'avances récupérables en matière de logement</t>
  </si>
  <si>
    <t>Domaine Fonctionnel</t>
  </si>
  <si>
    <t>Produits résultant de la récupération des avances consenties pour les dépenses techniques relatives à l’application de la législation sur le remembrement ou d'aménagement foncier de biens ruraux</t>
  </si>
  <si>
    <t>Récupération de primes d'emploi sur base de la loi du 4 août 1978 et du décret du 25 juin 1992 modifiant la loi du 4 août 1978 de réorientation économique et récupération d'indus APE</t>
  </si>
  <si>
    <t>Récupération sur créances et contentieux - Aides à l'investissement</t>
  </si>
  <si>
    <t>00</t>
  </si>
  <si>
    <t>Fonds destiné à la réalisation de la réserve d'ajustement du Brexit</t>
  </si>
  <si>
    <t>Total général des recettes (Avec SP)</t>
  </si>
  <si>
    <r>
      <t xml:space="preserve">Recettes fiscales </t>
    </r>
    <r>
      <rPr>
        <b/>
        <sz val="11"/>
        <rFont val="Calibri"/>
        <family val="2"/>
        <scheme val="minor"/>
      </rPr>
      <t>générales</t>
    </r>
    <r>
      <rPr>
        <b/>
        <sz val="11"/>
        <color theme="1"/>
        <rFont val="Calibri"/>
        <family val="2"/>
        <scheme val="minor"/>
      </rPr>
      <t xml:space="preserve"> - Division organique 19
Finances</t>
    </r>
  </si>
  <si>
    <t>Recettes spécifiques - Division organique 19
Finances</t>
  </si>
  <si>
    <t>Recettes générales - Division organique 19
Finances</t>
  </si>
  <si>
    <t>Recettes générales  - Division organique 19
Finances</t>
  </si>
  <si>
    <t>Ancien n° AB</t>
  </si>
  <si>
    <t>60</t>
  </si>
  <si>
    <t>Recettes fiscales générales - Division organique 19
Finances</t>
  </si>
  <si>
    <t>Produits des avances</t>
  </si>
  <si>
    <t>99.00</t>
  </si>
  <si>
    <t>99</t>
  </si>
  <si>
    <t>Apports de fonds propres</t>
  </si>
  <si>
    <t>Apports fds propres</t>
  </si>
  <si>
    <t>98.00</t>
  </si>
  <si>
    <t>98</t>
  </si>
  <si>
    <t>Monétisations</t>
  </si>
  <si>
    <t>97.00</t>
  </si>
  <si>
    <t>97</t>
  </si>
  <si>
    <t>Produit emprunts émis à + 1an: leasings financiers</t>
  </si>
  <si>
    <t>Prod emp +1a leasing</t>
  </si>
  <si>
    <t>Produit des emprunts émis à plus d'un an en matière de leasings financiers</t>
  </si>
  <si>
    <t>96.70</t>
  </si>
  <si>
    <t>Préfinancement par UE des dép financiées par UE</t>
  </si>
  <si>
    <t>Préf UE dép fin par UE</t>
  </si>
  <si>
    <t>Préfinancement par l'UE des dépenses financiées par l'UE</t>
  </si>
  <si>
    <t>96.40</t>
  </si>
  <si>
    <t>Produits emprunts à intérieur autres groupes inst</t>
  </si>
  <si>
    <t>Prod emp ô gr instit</t>
  </si>
  <si>
    <t>Produits des emprunts à l'intérieur des autres groupes institutionnels</t>
  </si>
  <si>
    <t>96.35</t>
  </si>
  <si>
    <t>Produits emprunts à intérieur de ens autonome sub</t>
  </si>
  <si>
    <t>Prod emp ens aut sub</t>
  </si>
  <si>
    <t>Produits des emprunts à l'intérieur de l'enseignement autonome subsidié</t>
  </si>
  <si>
    <t>96.34</t>
  </si>
  <si>
    <t>Produits emprunts à intérieur des pouvoirs locaux</t>
  </si>
  <si>
    <t>Prod emp p locaux</t>
  </si>
  <si>
    <t>Produits des emprunts à l'intérieur des pouvoirs locaux</t>
  </si>
  <si>
    <t>96.33</t>
  </si>
  <si>
    <t>Produits emprunts à intérieur de la sécu sociale</t>
  </si>
  <si>
    <t>Prod emp sécu sociale</t>
  </si>
  <si>
    <t>Produits des emprunts à l'intérieur de la sécurité sociale</t>
  </si>
  <si>
    <t>96.32</t>
  </si>
  <si>
    <t>Produits emprunts a intérieur gr institutionnel</t>
  </si>
  <si>
    <t>Prod emp gr insti</t>
  </si>
  <si>
    <t>Produits des emprunts à l'intérieur du groupe institutionnel</t>
  </si>
  <si>
    <t>96.31</t>
  </si>
  <si>
    <t>Produit emprunts à +1an: administrations publiques</t>
  </si>
  <si>
    <t>Prod emp +1an adm pu</t>
  </si>
  <si>
    <t>Produit des emprunts émis à plus d'un an à l'intérieur du secteur des administrations publiques (non ventilé)</t>
  </si>
  <si>
    <t>96.30</t>
  </si>
  <si>
    <t>Produit emprunts à + 1 an en monnaies étrangères</t>
  </si>
  <si>
    <t>Prod emp +1an devise</t>
  </si>
  <si>
    <t>Produit des emprunts émis à plus d'un an en monnaies étrangères</t>
  </si>
  <si>
    <t>96.20</t>
  </si>
  <si>
    <t>Produit des emprunts émis à plus d'un an en euros</t>
  </si>
  <si>
    <t>Prod empr +1an euros</t>
  </si>
  <si>
    <t>96.10</t>
  </si>
  <si>
    <t>96</t>
  </si>
  <si>
    <t>Remb d'avances : Autres groupes institutionnels</t>
  </si>
  <si>
    <t>Remb avance ô gr instit</t>
  </si>
  <si>
    <t>Remboursements d'avances : Autres groupes institutionnels</t>
  </si>
  <si>
    <t>89.75</t>
  </si>
  <si>
    <t>Remb d'avances : Enseignement autonome subsidié</t>
  </si>
  <si>
    <t>Remb avance ens aut sub</t>
  </si>
  <si>
    <t>Remboursements d'avances : Enseignement autonome subsidié</t>
  </si>
  <si>
    <t>89.74</t>
  </si>
  <si>
    <t>Remb avances à intérieur des pouvoirs locaux</t>
  </si>
  <si>
    <t>Remb avance p locaux</t>
  </si>
  <si>
    <t>Remboursements d'avances : pouvoirs locaux</t>
  </si>
  <si>
    <t>89.73</t>
  </si>
  <si>
    <t>Remboursements d'avances : Sécurité sociale</t>
  </si>
  <si>
    <t>Remb avance sécu sociale</t>
  </si>
  <si>
    <t>89.72</t>
  </si>
  <si>
    <t>Remb avances à intérieur du groupe institutionnel</t>
  </si>
  <si>
    <t>Remb avance gr insti</t>
  </si>
  <si>
    <t>Remboursements d'avances à l'intérieur du groupe institutionnel</t>
  </si>
  <si>
    <t>89.71</t>
  </si>
  <si>
    <t>Liquidations part: autres groupes institutionnels</t>
  </si>
  <si>
    <t>Liq part:ô gr instit</t>
  </si>
  <si>
    <t xml:space="preserve">Liquidations de participations: autres groupes institutionnels </t>
  </si>
  <si>
    <t>89.65</t>
  </si>
  <si>
    <t>Liquidations part: enseignement autonome subsidié</t>
  </si>
  <si>
    <t>Liq part:ens aut sub</t>
  </si>
  <si>
    <t>Liquidations de participations: enseignement autonome subsidié</t>
  </si>
  <si>
    <t>89.64</t>
  </si>
  <si>
    <t>Liquidations de participations: pouvoirs locaux</t>
  </si>
  <si>
    <t>Liq part:pouv locaux</t>
  </si>
  <si>
    <t>89.63</t>
  </si>
  <si>
    <t>Liquidations de participations: sécurité sociale</t>
  </si>
  <si>
    <t>Liq part: sécu soc</t>
  </si>
  <si>
    <t>89.62</t>
  </si>
  <si>
    <t>Liquidations participations: groupe institutionnel</t>
  </si>
  <si>
    <t>Liq part:pouv instit</t>
  </si>
  <si>
    <t>Liquidations de participations: à l'intérieur du groupe institutionnel</t>
  </si>
  <si>
    <t>89.61</t>
  </si>
  <si>
    <t>Remboursements crédits:autre groupe institutionnel</t>
  </si>
  <si>
    <t>Rem créd:ô gr instit</t>
  </si>
  <si>
    <t>Remboursements de crédits par d'autres groupes institutionnels</t>
  </si>
  <si>
    <t>89.50</t>
  </si>
  <si>
    <t>Remboursements crédits: enseig autonome subsidié</t>
  </si>
  <si>
    <t>Rem cr:ens auto subs</t>
  </si>
  <si>
    <t>Remboursements de crédits par l'enseignement autonome subsidié</t>
  </si>
  <si>
    <t>89.40</t>
  </si>
  <si>
    <t>Remboursements crédits: ô adm publiques locales</t>
  </si>
  <si>
    <t>Rem créd: ô adm loc</t>
  </si>
  <si>
    <t>Remboursements de crédits par les autres administrations publiques locales</t>
  </si>
  <si>
    <t>89.35</t>
  </si>
  <si>
    <t>Remboursements crédits: ASBL des pouvoirs locaux</t>
  </si>
  <si>
    <t>Rem créd:ASBL pv loc</t>
  </si>
  <si>
    <t>Remboursements de crédits par les ASBL des pouvoirs locaux</t>
  </si>
  <si>
    <t>89.34</t>
  </si>
  <si>
    <t>Remboursements de crédits par les communes</t>
  </si>
  <si>
    <t>Rem créd: communes</t>
  </si>
  <si>
    <t>89.32</t>
  </si>
  <si>
    <t>Remboursements de crédits par les provinces</t>
  </si>
  <si>
    <t>Rem créd: provinces</t>
  </si>
  <si>
    <t>89.31</t>
  </si>
  <si>
    <t>Remboursements crédits: adm de sécurité sociale</t>
  </si>
  <si>
    <t>Rem créd: adm sécu</t>
  </si>
  <si>
    <t>Remboursements de crédits par les administrations de sécurité sociale</t>
  </si>
  <si>
    <t>89.20</t>
  </si>
  <si>
    <t>Remboursements crédits des autres unités publiques</t>
  </si>
  <si>
    <t>Rem créd:ô unités pu</t>
  </si>
  <si>
    <t>Remboursements de crédits des autres unités publiques</t>
  </si>
  <si>
    <t>89.17</t>
  </si>
  <si>
    <t>Remboursements de crédits: ASBL des adm publiques</t>
  </si>
  <si>
    <t>Rem créd:ASBL adm pu</t>
  </si>
  <si>
    <t>Remboursements de crédits des ASBL des administrations publiques</t>
  </si>
  <si>
    <t>89.16</t>
  </si>
  <si>
    <t>Remb crédits: établissements enseig pouvoir instit</t>
  </si>
  <si>
    <t>Rem cr:ensei pv inst</t>
  </si>
  <si>
    <t>Remboursements de crédits des établissements d'enseignement du pouvoir institutionnel</t>
  </si>
  <si>
    <t>89.15</t>
  </si>
  <si>
    <t>Remboursements de crédits des OAP</t>
  </si>
  <si>
    <t>Rem créd: OAP</t>
  </si>
  <si>
    <t>Remboursements de crédits des organismes administratifs publics (OAP)</t>
  </si>
  <si>
    <t>89.14</t>
  </si>
  <si>
    <t>Remboursements de crédits des SACA</t>
  </si>
  <si>
    <t>Rem créd: SACA</t>
  </si>
  <si>
    <t>Remboursements de crédits des services administratifs à comptabilité autonome (SACA)</t>
  </si>
  <si>
    <t>89.13</t>
  </si>
  <si>
    <t>Remboursements de crédits: fds budg non organiques</t>
  </si>
  <si>
    <t>Rem créd:fds non org</t>
  </si>
  <si>
    <t>Remboursements de crédits des fonds budgétaires non organiques</t>
  </si>
  <si>
    <t>89.12</t>
  </si>
  <si>
    <t>Remboursement de crédits du pouvoir institutionnel</t>
  </si>
  <si>
    <t>Rem créd:pouv instit</t>
  </si>
  <si>
    <t>Remboursements de crédits du pouvoir institutionnel</t>
  </si>
  <si>
    <t>89.11</t>
  </si>
  <si>
    <t>89</t>
  </si>
  <si>
    <t>Liq part à l'étranger : Remb avan par l'étranger</t>
  </si>
  <si>
    <t>Liq part rem avan etrang</t>
  </si>
  <si>
    <t>Liquidations de participations à l'étranger : Remboursements d'avances par l'étranger</t>
  </si>
  <si>
    <t>88.30</t>
  </si>
  <si>
    <t>Liquidations part: pays non UE- non adm publiques</t>
  </si>
  <si>
    <t>Liq part:non publ/UE</t>
  </si>
  <si>
    <t>Liquidations de participations dans des pays autres que les pays membres de l'UE (non-administrations publiques)</t>
  </si>
  <si>
    <t>88.24</t>
  </si>
  <si>
    <t>Liquidations part: instit internationales non UE</t>
  </si>
  <si>
    <t>Liq part:inst non UE</t>
  </si>
  <si>
    <t>Liquidations de participations dans des institutions internationales autres que les institutions de l'UE</t>
  </si>
  <si>
    <t>88.23</t>
  </si>
  <si>
    <t>Liquidations participations ds pays de UE (privé)</t>
  </si>
  <si>
    <t>Liq part: privé UE</t>
  </si>
  <si>
    <t>Liquidations de participations dans des pays membres de l'UE (non-administrations publiques)</t>
  </si>
  <si>
    <t>88.22</t>
  </si>
  <si>
    <t>Liquidations participations ds institutions de UE</t>
  </si>
  <si>
    <t>Liq part: institu UE</t>
  </si>
  <si>
    <t>Liquidations de participations dans des institutions de l'UE</t>
  </si>
  <si>
    <t>88.21</t>
  </si>
  <si>
    <t>Remb de l'UE - dépenses préfinancées par l'entité</t>
  </si>
  <si>
    <t>Rem UE: dép préfinan</t>
  </si>
  <si>
    <t>Remboursement de l'UE dans le cadre de dépenses préfinancées par l'entité</t>
  </si>
  <si>
    <t>88.17</t>
  </si>
  <si>
    <t>Remb crédits: pays non UE (non adm publiques)</t>
  </si>
  <si>
    <t>Rem cr: privé non UE</t>
  </si>
  <si>
    <t>Remboursements de crédits par des pays autres que les pays membres de l'UE (non-administrations publiques)</t>
  </si>
  <si>
    <t>88.16</t>
  </si>
  <si>
    <t>Remb crédits: pays non UE (adm publiques)</t>
  </si>
  <si>
    <t>Rem cr:adm pu non UE</t>
  </si>
  <si>
    <t>Remboursements de crédits par des pays autres que les pays membres de l'UE (administrations publiques)</t>
  </si>
  <si>
    <t>88.15</t>
  </si>
  <si>
    <t>Remb crédits: institutions internationales non UE</t>
  </si>
  <si>
    <t>Rem créd:inst non UE</t>
  </si>
  <si>
    <t>Remboursements de crédits par les institutions internationales autres que les institutions de l'UE</t>
  </si>
  <si>
    <t>88.14</t>
  </si>
  <si>
    <t>Remboursements crédits par pays membres UE (privé)</t>
  </si>
  <si>
    <t>Rem créd: privé UE</t>
  </si>
  <si>
    <t>Remboursements de crédits par les pays membres de l'UE (non-administrations publiques)</t>
  </si>
  <si>
    <t>88.13</t>
  </si>
  <si>
    <t>Remboursements crédits: pays membres UE (adm pub)</t>
  </si>
  <si>
    <t>Rem créd: adm pu UE</t>
  </si>
  <si>
    <t>Remboursements de crédits par les pays membres de l'UE (administrations publiques)</t>
  </si>
  <si>
    <t>88.12</t>
  </si>
  <si>
    <t>Remboursements de crédits par institutions de UE</t>
  </si>
  <si>
    <t>Rem créd: institu UE</t>
  </si>
  <si>
    <t>Remboursements de crédits par les institutions de l'UE</t>
  </si>
  <si>
    <t>88.11</t>
  </si>
  <si>
    <t>88</t>
  </si>
  <si>
    <t>Remboursements d'avances par les ménages</t>
  </si>
  <si>
    <t>Rem avance ménages</t>
  </si>
  <si>
    <t>87.40</t>
  </si>
  <si>
    <t>Remboursements avances par ASBL au serv ménages</t>
  </si>
  <si>
    <t>Rem avance ASBL (mén)</t>
  </si>
  <si>
    <t>Remboursements d'avances par les ASBL au service des ménages</t>
  </si>
  <si>
    <t>87.30</t>
  </si>
  <si>
    <t>Remboursements de crédits par les ménages</t>
  </si>
  <si>
    <t>Rem créd: ménages</t>
  </si>
  <si>
    <t>87.20</t>
  </si>
  <si>
    <t>Remboursements de crédits par ASBL au serv ménages</t>
  </si>
  <si>
    <t>Rem créd: ASBL (mén)</t>
  </si>
  <si>
    <t>Remboursements de crédits par les ASBL au service des ménages</t>
  </si>
  <si>
    <t>87.10</t>
  </si>
  <si>
    <t>87</t>
  </si>
  <si>
    <t>Rem avances par entreprises et institutions fin</t>
  </si>
  <si>
    <t>Rem avance entr Inst</t>
  </si>
  <si>
    <t>Remboursement d'avances par les entreprises et institutions financières</t>
  </si>
  <si>
    <t>86.80</t>
  </si>
  <si>
    <t>Autres produits financiers</t>
  </si>
  <si>
    <t>Ô produit financier</t>
  </si>
  <si>
    <t>86.70</t>
  </si>
  <si>
    <t>Liquidations participations ds les soc d'assurance</t>
  </si>
  <si>
    <t>Liq part: soc assur</t>
  </si>
  <si>
    <t>Liquidations de participations dans les sociétés d'assurance</t>
  </si>
  <si>
    <t>86.60</t>
  </si>
  <si>
    <t>Liquidations participations ds les instit crédit</t>
  </si>
  <si>
    <t>Liq part:inst crédit</t>
  </si>
  <si>
    <t>Liquidations de participations dans les institutions de crédit</t>
  </si>
  <si>
    <t>86.50</t>
  </si>
  <si>
    <t>Liquidations de participations ds les entreprises</t>
  </si>
  <si>
    <t>Liq part:entreprises</t>
  </si>
  <si>
    <t>Liquidations de participations dans les entreprises</t>
  </si>
  <si>
    <t>86.40</t>
  </si>
  <si>
    <t>Remboursements de crédits par les soc d'assurance</t>
  </si>
  <si>
    <t>Rem créd: soc assur</t>
  </si>
  <si>
    <t>Remboursements de crédits par les sociétés d'assurance</t>
  </si>
  <si>
    <t>86.30</t>
  </si>
  <si>
    <t>Remboursements crédits par institutions de crédit</t>
  </si>
  <si>
    <t>Rem créd:inst crédit</t>
  </si>
  <si>
    <t>Remboursements de crédits par les institutions de crédit</t>
  </si>
  <si>
    <t>86.20</t>
  </si>
  <si>
    <t>Remboursements de crédits par les entreprises</t>
  </si>
  <si>
    <t>Rem créd:entreprises</t>
  </si>
  <si>
    <t>86.10</t>
  </si>
  <si>
    <t>86</t>
  </si>
  <si>
    <t>Réduction des stocks</t>
  </si>
  <si>
    <t>78.00</t>
  </si>
  <si>
    <t>78</t>
  </si>
  <si>
    <t>Ventes en matière de recherche et développement</t>
  </si>
  <si>
    <t>Vente en matière R&amp;D</t>
  </si>
  <si>
    <t>77.80</t>
  </si>
  <si>
    <t>Ventes de biens militaires durables</t>
  </si>
  <si>
    <t>Vente bien militaire</t>
  </si>
  <si>
    <t>77.70</t>
  </si>
  <si>
    <t>Ventes d'actifs cultivés (végétaux et animaux)</t>
  </si>
  <si>
    <t>Vente actif cultivé</t>
  </si>
  <si>
    <t>77.50</t>
  </si>
  <si>
    <t>Ventes d'objets de valeur</t>
  </si>
  <si>
    <t>Vente obj de valeur</t>
  </si>
  <si>
    <t>77.40</t>
  </si>
  <si>
    <t>Ventes de patentes,brevets,ô biens incorporels</t>
  </si>
  <si>
    <t>Vente incorporels</t>
  </si>
  <si>
    <t>Ventes de patentes, brevets et autres biens incorporels</t>
  </si>
  <si>
    <t>77.30</t>
  </si>
  <si>
    <t>Ventes d'autre matériel (biens d'investissement)</t>
  </si>
  <si>
    <t>Vente autre matériel</t>
  </si>
  <si>
    <t>Ventes d'autre matériel (biens d'investissement, y compris les biens incorporels)</t>
  </si>
  <si>
    <t>77.20</t>
  </si>
  <si>
    <t>Ventes de matériel de transport</t>
  </si>
  <si>
    <t>Vente mat transport</t>
  </si>
  <si>
    <t>77.10</t>
  </si>
  <si>
    <t>77</t>
  </si>
  <si>
    <t>Ventes bâtiments existants:autre qu' adm publiques</t>
  </si>
  <si>
    <t>Vente bâtim: privé</t>
  </si>
  <si>
    <t>Ventes de bâtiments existants à d'autres secteurs que le secteur des administrations publiques</t>
  </si>
  <si>
    <t>76.32</t>
  </si>
  <si>
    <t>Ventes bâtiments existants: secteur adm publiques</t>
  </si>
  <si>
    <t>Vente bâtim: adm pub</t>
  </si>
  <si>
    <t>Ventes de bâtiments existants à l'intérieur du secteur des administrations publiques</t>
  </si>
  <si>
    <t>76.31</t>
  </si>
  <si>
    <t>Ventes ouvrages routiers, hydrauliques:non adm pub</t>
  </si>
  <si>
    <t>V ouvr rout/hydr: pr</t>
  </si>
  <si>
    <t>Ventes d'ouvrages existants en matière de travaux routiers et hydrauliques à d'autres secteurs que le secteur des administrations publiques</t>
  </si>
  <si>
    <t>76.22</t>
  </si>
  <si>
    <t>Ventes ouvrages routiers, hydrauliques: adm pub</t>
  </si>
  <si>
    <t>V ouvr rout/hydr: pu</t>
  </si>
  <si>
    <t>Ventes d'ouvrages existants en matière de travaux routiers et hydrauliques à l'intérieur du secteur des administrations publiques</t>
  </si>
  <si>
    <t>76.21</t>
  </si>
  <si>
    <t>Ventes de terrains: ô secteurs que adm publiques</t>
  </si>
  <si>
    <t>Vente terrain: privé</t>
  </si>
  <si>
    <t>Ventes de terrains à d'autres secteurs que le secteur des administrations publiques</t>
  </si>
  <si>
    <t>76.12</t>
  </si>
  <si>
    <t>Ventes de terrains: secteur des adm publiques</t>
  </si>
  <si>
    <t>Vente terrain:adm pu</t>
  </si>
  <si>
    <t>Ventes de terrains à l'intérieur du secteur des administrations publiques</t>
  </si>
  <si>
    <t>76.11</t>
  </si>
  <si>
    <t>76</t>
  </si>
  <si>
    <t>Transferts en capital des unités interrégionales</t>
  </si>
  <si>
    <t>TK:unités interrégio</t>
  </si>
  <si>
    <t>Transferts en capital des Unités interrégionales</t>
  </si>
  <si>
    <t>69.50</t>
  </si>
  <si>
    <t>Transferts en capital du pouvoir fédéral</t>
  </si>
  <si>
    <t>TK: pouvoir fédéral</t>
  </si>
  <si>
    <t>Transferts en capital du Pouvoir fédéral</t>
  </si>
  <si>
    <t>69.40</t>
  </si>
  <si>
    <t>Transferts en capital de la Région Bxl-Capitale</t>
  </si>
  <si>
    <t>TK: BXL-Capitale</t>
  </si>
  <si>
    <t>Transferts en capital de la Région Bruxelles-capitale</t>
  </si>
  <si>
    <t>69.35</t>
  </si>
  <si>
    <t>Transferts en capital de la Région wallonne</t>
  </si>
  <si>
    <t>TK: Région wallonne</t>
  </si>
  <si>
    <t>69.34</t>
  </si>
  <si>
    <t>Transferts en capital de Communauté germanophone</t>
  </si>
  <si>
    <t>TK: Com germanophone</t>
  </si>
  <si>
    <t>Transferts en capital de la Communauté germanophone</t>
  </si>
  <si>
    <t>69.26</t>
  </si>
  <si>
    <t>Transferts en capital de la Communauté flamande</t>
  </si>
  <si>
    <t>TK: Com flamande</t>
  </si>
  <si>
    <t>69.25</t>
  </si>
  <si>
    <t>Transferts en capital de la Communauté française</t>
  </si>
  <si>
    <t>TK: Com française</t>
  </si>
  <si>
    <t>69.24</t>
  </si>
  <si>
    <t>Transferts en capital de la COCOM</t>
  </si>
  <si>
    <t>Trsf cap: COCOM</t>
  </si>
  <si>
    <t>Transferts en capital de la Commission communautaire commune</t>
  </si>
  <si>
    <t>69.13</t>
  </si>
  <si>
    <t>Transferts en capital de la COCON</t>
  </si>
  <si>
    <t>Trsf cap: COCON</t>
  </si>
  <si>
    <t>Transferts en capital de la Commission communautaire flamande</t>
  </si>
  <si>
    <t>69.12</t>
  </si>
  <si>
    <t>Transferts en capital de la COCOF</t>
  </si>
  <si>
    <t>Trsf cap: COCOF</t>
  </si>
  <si>
    <t>Transferts en capital de la Commission communautaire française</t>
  </si>
  <si>
    <t>69.11</t>
  </si>
  <si>
    <t>69</t>
  </si>
  <si>
    <t>Transferts en capital des autres pouvoirs locaux</t>
  </si>
  <si>
    <t>TK:ô pouvoirs locaux</t>
  </si>
  <si>
    <t>68.59</t>
  </si>
  <si>
    <t>Transferts en capital des zones de secours</t>
  </si>
  <si>
    <t>TK: zones de secours</t>
  </si>
  <si>
    <t>68.54</t>
  </si>
  <si>
    <t>Transferts en capital des intercommunales du S1313</t>
  </si>
  <si>
    <t>TK: intercom S1313</t>
  </si>
  <si>
    <t>Transferts en capital des intercommunales du secteur S.1313</t>
  </si>
  <si>
    <t>68.53</t>
  </si>
  <si>
    <t>Transferts en capital des CPAS</t>
  </si>
  <si>
    <t>TK: CPAS</t>
  </si>
  <si>
    <t>68.52</t>
  </si>
  <si>
    <t>Transferts en capital des zones de police</t>
  </si>
  <si>
    <t>TK: zones de police</t>
  </si>
  <si>
    <t>68.51</t>
  </si>
  <si>
    <t>Ô trsf en capital des ASBL des pouvoirs locaux</t>
  </si>
  <si>
    <t>Ô TK: ASBL pouv loc</t>
  </si>
  <si>
    <t>Autres transferts en capital des ASBL des pouvoirs locaux</t>
  </si>
  <si>
    <t>68.42</t>
  </si>
  <si>
    <t>Aides à l'invest des ASBL des pouvoirs locaux</t>
  </si>
  <si>
    <t>AI: ASBL pouv locaux</t>
  </si>
  <si>
    <t>Transferts en capital : aides à l'investissement des ASBL des pouvoirs locaux</t>
  </si>
  <si>
    <t>68.41</t>
  </si>
  <si>
    <t>Autres transferts en capital des communes</t>
  </si>
  <si>
    <t>Ô TK: communes</t>
  </si>
  <si>
    <t>68.22</t>
  </si>
  <si>
    <t>Aides à l'investissement des communes</t>
  </si>
  <si>
    <t>AI: communes</t>
  </si>
  <si>
    <t>Transferts en capital : aides à l'investissement des communes</t>
  </si>
  <si>
    <t>68.21</t>
  </si>
  <si>
    <t>Autres transferts en capital des provinces</t>
  </si>
  <si>
    <t>Ô TK: provinces</t>
  </si>
  <si>
    <t>68.12</t>
  </si>
  <si>
    <t>Aides à l'investissement des provinces</t>
  </si>
  <si>
    <t>AI: provinces</t>
  </si>
  <si>
    <t>Transferts en capital : aides à l'investissement des provinces</t>
  </si>
  <si>
    <t>68.11</t>
  </si>
  <si>
    <t>68</t>
  </si>
  <si>
    <t>Transferts en capital des adm de sécurité sociale</t>
  </si>
  <si>
    <t>TK: adm sécu sociale</t>
  </si>
  <si>
    <t>Transferts en capital des administrations de sécurité sociale</t>
  </si>
  <si>
    <t>67.00</t>
  </si>
  <si>
    <t>67</t>
  </si>
  <si>
    <t>Ô transferts en capital: autres unités publiques</t>
  </si>
  <si>
    <t>Ô TK: ô unités publ</t>
  </si>
  <si>
    <t>Autres transferts en capital des autres unités publiques</t>
  </si>
  <si>
    <t>66.72</t>
  </si>
  <si>
    <t>Aides à l'investissement: autres unités publiques</t>
  </si>
  <si>
    <t>AI:ô unité publique</t>
  </si>
  <si>
    <t>Transferts en capital : aides à l'investissement des autres unités publiques</t>
  </si>
  <si>
    <t>66.71</t>
  </si>
  <si>
    <t>Autres transferts en K: ASBL des adm publiques</t>
  </si>
  <si>
    <t>Ô TK:ASBL des adm pu</t>
  </si>
  <si>
    <t>Autres transferts en capital des ASBL des administrations publiques</t>
  </si>
  <si>
    <t>66.62</t>
  </si>
  <si>
    <t>Aides à l'investissement: ASBL des adm publiques</t>
  </si>
  <si>
    <t>AI: ASBL des adm pu</t>
  </si>
  <si>
    <t>Transferts en capital : aides à l'investissement des ASBL des administrations publiques</t>
  </si>
  <si>
    <t>66.61</t>
  </si>
  <si>
    <t>Ô TK: établissements enseig du pouv institutionnel</t>
  </si>
  <si>
    <t>Ô TK:enseig pv inst</t>
  </si>
  <si>
    <t>Autres transferts en capital des établissements d'enseignement du pouvoir institutionnel</t>
  </si>
  <si>
    <t>66.52</t>
  </si>
  <si>
    <t>AI: établissements enseig du pouv institutionnel</t>
  </si>
  <si>
    <t>AI:enseign pouv inst</t>
  </si>
  <si>
    <t>Transferts en capital : aides à l'investissement des établissements d'enseignement du pouvoir institutionnel</t>
  </si>
  <si>
    <t>66.51</t>
  </si>
  <si>
    <t>Autres transferts en capital des OAP</t>
  </si>
  <si>
    <t>Ô TK: OAP</t>
  </si>
  <si>
    <t>Autres transferts en capital des organismes administratifs publics (OAP)</t>
  </si>
  <si>
    <t>66.42</t>
  </si>
  <si>
    <t>Aides à l'investissement des OAP</t>
  </si>
  <si>
    <t>Aide inv: OAP</t>
  </si>
  <si>
    <t>Transferts en capital : aides à l'investissement des organismes administratifs publics (OAP)</t>
  </si>
  <si>
    <t>66.41</t>
  </si>
  <si>
    <t>Autres transferts en capital des SACA</t>
  </si>
  <si>
    <t>Ô TK: SACA</t>
  </si>
  <si>
    <t>Autres transferts en capital des services administratifs à comptabilité autonome (SACA)</t>
  </si>
  <si>
    <t>66.32</t>
  </si>
  <si>
    <t>Aides à l'investissement des SACA</t>
  </si>
  <si>
    <t>Aide inv: SACA</t>
  </si>
  <si>
    <t>Transferts en capital : aides à l'investissement des services administratifs à comptabilité autonome (SACA)</t>
  </si>
  <si>
    <t>66.31</t>
  </si>
  <si>
    <t>Ô trsf en K des fonds budgétaires non organiques</t>
  </si>
  <si>
    <t>Ô TK:fd budg non org</t>
  </si>
  <si>
    <t>Autres transferts en capital des fonds budgétaires non organiques</t>
  </si>
  <si>
    <t>66.22</t>
  </si>
  <si>
    <t>Aides à l'inv des fonds budgétaires non organiques</t>
  </si>
  <si>
    <t>AI: fds budg non org</t>
  </si>
  <si>
    <t>Transferts en capital : aides à l'investissement des fonds budgétaires non organiques</t>
  </si>
  <si>
    <t>66.21</t>
  </si>
  <si>
    <t>Ô transferts en capital du pouvoir institutionnel</t>
  </si>
  <si>
    <t>Ô TK:pouvoir institu</t>
  </si>
  <si>
    <t>Autres transferts en capital du pouvoir institutionnel</t>
  </si>
  <si>
    <t>66.12</t>
  </si>
  <si>
    <t>Aides à l'investissement du pouvoir institutionnel</t>
  </si>
  <si>
    <t>AI: pouvoir institu</t>
  </si>
  <si>
    <t>Transferts en capital:aides à l'investissement du pouvoir institutionnel</t>
  </si>
  <si>
    <t>66.11</t>
  </si>
  <si>
    <t>66</t>
  </si>
  <si>
    <t>Ô TK des pays non UE-non administrations publiques</t>
  </si>
  <si>
    <t>Ô TK: privé non UE</t>
  </si>
  <si>
    <t>Autres transferts en capital des pays autres que les pays membres de l'UE (non-administrations publiques)</t>
  </si>
  <si>
    <t>59.60</t>
  </si>
  <si>
    <t>Ô TK des pays non membres de l'UE- adm publiques</t>
  </si>
  <si>
    <t>Ô TK: adm pu non UE</t>
  </si>
  <si>
    <t>Autres transferts en capital des pays autres que les pays membres de l'UE (administrations publiques)</t>
  </si>
  <si>
    <t>59.52</t>
  </si>
  <si>
    <t>Aides à l'invest: pays non membres de l'UE- adm pu</t>
  </si>
  <si>
    <t>AI: adm pu non UE</t>
  </si>
  <si>
    <t>Transferts en capital des pays autres que les pays membres de l'UE (administrations publiques): aides à l'investissement</t>
  </si>
  <si>
    <t>59.51</t>
  </si>
  <si>
    <t>Ô TK des institutions internationales non UE</t>
  </si>
  <si>
    <t>Ô TK:inst int non UE</t>
  </si>
  <si>
    <t>Autres transferts en capital des institutions internationales autres que les institutions de l'UE</t>
  </si>
  <si>
    <t>59.42</t>
  </si>
  <si>
    <t>Aide à l'investissement: institutions internationales non UE</t>
  </si>
  <si>
    <t>AI:inst inter non UE</t>
  </si>
  <si>
    <t>Transferts en capital des institutions internationales autres que les institutions de l'UE: aides à l'investissement</t>
  </si>
  <si>
    <t>59.41</t>
  </si>
  <si>
    <t>Autres TK des pays membres UE (non adm publiques)</t>
  </si>
  <si>
    <t>Ô TK:pays UE-privé</t>
  </si>
  <si>
    <t xml:space="preserve">Autres transferts en capital des pays membres de l'UE (non-administrations publiques) </t>
  </si>
  <si>
    <t>59.30</t>
  </si>
  <si>
    <t>Autres TK des pays membres de l'UE (adm publiques)</t>
  </si>
  <si>
    <t>Ô TK: adm pu UE</t>
  </si>
  <si>
    <t>Autres transferts en capital des pays membres de l'UE (administrations publiques)</t>
  </si>
  <si>
    <t>59.22</t>
  </si>
  <si>
    <t>Aide à l'investissement des pays UE (adm publique)</t>
  </si>
  <si>
    <t>Aide inv: adm pu UE</t>
  </si>
  <si>
    <t>Transferts en capital des pays membres de l'UE (administrations publiques) : aides à l'investissement</t>
  </si>
  <si>
    <t>59.21</t>
  </si>
  <si>
    <t>Autres transferts en capital des institutions UE</t>
  </si>
  <si>
    <t>Ô TK:institutions UE</t>
  </si>
  <si>
    <t>Autres transferts en capital des institutions de l'UE</t>
  </si>
  <si>
    <t>59.12</t>
  </si>
  <si>
    <t>TK des institutions UE: aides à l'investissement</t>
  </si>
  <si>
    <t>Aide inv:institu UE</t>
  </si>
  <si>
    <t>Transferts en capital des institutions de l'UE : aides à l'investissement</t>
  </si>
  <si>
    <t>59.11</t>
  </si>
  <si>
    <t>59</t>
  </si>
  <si>
    <t>Transferts en capital des ménages</t>
  </si>
  <si>
    <t>Trsf cap: ménages</t>
  </si>
  <si>
    <t>58.20</t>
  </si>
  <si>
    <t>Transferts en capital des ASBL service des ménages</t>
  </si>
  <si>
    <t>Trsf cap: ASBL (mén)</t>
  </si>
  <si>
    <t>Transferts en capital des ASBL au service des ménages</t>
  </si>
  <si>
    <t>58.10</t>
  </si>
  <si>
    <t>58</t>
  </si>
  <si>
    <t>Autres transferts en K des sociétés d'assurance</t>
  </si>
  <si>
    <t>Ô trsf K: soc assur</t>
  </si>
  <si>
    <t>Autres transferts en capital des sociétés d'assurance</t>
  </si>
  <si>
    <t>57.40</t>
  </si>
  <si>
    <t>Autres transferts en K des institutions de crédit</t>
  </si>
  <si>
    <t>Ô trsf K:inst crédit</t>
  </si>
  <si>
    <t>Autres transferts en capital des institutions de crédit</t>
  </si>
  <si>
    <t>57.30</t>
  </si>
  <si>
    <t>Autres transferts en capital des entreprises</t>
  </si>
  <si>
    <t>Ô trsf K:entreprises</t>
  </si>
  <si>
    <t>57.20</t>
  </si>
  <si>
    <t>57</t>
  </si>
  <si>
    <t>Impôts en capital des ménages</t>
  </si>
  <si>
    <t>Imp cap: ménages</t>
  </si>
  <si>
    <t>56.50</t>
  </si>
  <si>
    <t>Impôts en capital des ASBL au service des ménages</t>
  </si>
  <si>
    <t>Imp cap: ASBL (mén)</t>
  </si>
  <si>
    <t>56.40</t>
  </si>
  <si>
    <t>Impôts en capital des sociétés d'assurance</t>
  </si>
  <si>
    <t>Imp cap: soc assur</t>
  </si>
  <si>
    <t>56.30</t>
  </si>
  <si>
    <t>Impôts en capital des institutions de crédit</t>
  </si>
  <si>
    <t>Imp cap: inst crédit</t>
  </si>
  <si>
    <t>56.20</t>
  </si>
  <si>
    <t>Impôts en capital des entreprises</t>
  </si>
  <si>
    <t>Imp cap: entreprises</t>
  </si>
  <si>
    <t>56.10</t>
  </si>
  <si>
    <t>56</t>
  </si>
  <si>
    <t>Transferts de revenus des unités interrégionales</t>
  </si>
  <si>
    <t>TR:unités interrégio</t>
  </si>
  <si>
    <t>Transferts de revenus des Unités interrégionales</t>
  </si>
  <si>
    <t>49.50</t>
  </si>
  <si>
    <t>Transferts de revenus du pouvoir fédéral</t>
  </si>
  <si>
    <t>TR: pouvoir fédéral</t>
  </si>
  <si>
    <t>Transferts de revenus du Pouvoir fédéral</t>
  </si>
  <si>
    <t>49.40</t>
  </si>
  <si>
    <t>Transferts de revenus de la Région de Bxl-Capitale</t>
  </si>
  <si>
    <t>TR: BXL-Capitale</t>
  </si>
  <si>
    <t>Transferts de revenus de la Région de Bruxelles-Capitale</t>
  </si>
  <si>
    <t>49.35</t>
  </si>
  <si>
    <t>Transferts de revenus de la Région wallonne</t>
  </si>
  <si>
    <t>TR: Région wallonne</t>
  </si>
  <si>
    <t>49.34</t>
  </si>
  <si>
    <t>Transferts revenus de la Communauté germanophone</t>
  </si>
  <si>
    <t>TR: Com germanophone</t>
  </si>
  <si>
    <t>Transferts de revenus de la Communauté germanophone</t>
  </si>
  <si>
    <t>49.26</t>
  </si>
  <si>
    <t>Transferts de revenus de la Communauté flamande</t>
  </si>
  <si>
    <t>TR: Com flamande</t>
  </si>
  <si>
    <t>49.25</t>
  </si>
  <si>
    <t>Transferts de revenus de la Communauté française</t>
  </si>
  <si>
    <t>TR: Com française</t>
  </si>
  <si>
    <t>49.24</t>
  </si>
  <si>
    <t>Transferts de revenus de la COCOM</t>
  </si>
  <si>
    <t>Trsf rev: COCOM</t>
  </si>
  <si>
    <t>Transferts de revenus de la Commission communautaire commune</t>
  </si>
  <si>
    <t>49.13</t>
  </si>
  <si>
    <t>Transferts de revenus de la COCON</t>
  </si>
  <si>
    <t>Trsf rev: COCON</t>
  </si>
  <si>
    <t>Transferts de revenus de la Commission communautaire flamande</t>
  </si>
  <si>
    <t>49.12</t>
  </si>
  <si>
    <t>Transferts de revenus de la COCOF</t>
  </si>
  <si>
    <t>Trsf rev: COCOF</t>
  </si>
  <si>
    <t>Transferts de revenus de la Commission communautaire française</t>
  </si>
  <si>
    <t>49.11</t>
  </si>
  <si>
    <t>49</t>
  </si>
  <si>
    <t>Transferts de revenus des autres pouvoirs locaux</t>
  </si>
  <si>
    <t>TR:ô pouvoirs locaux</t>
  </si>
  <si>
    <t>48.59</t>
  </si>
  <si>
    <t>Transferts de revenus des zones de secours</t>
  </si>
  <si>
    <t>TR: zones de secours</t>
  </si>
  <si>
    <t>Transferts de revenus des Zones de secours</t>
  </si>
  <si>
    <t>48.54</t>
  </si>
  <si>
    <t>Trsf rev des intercommunales du secteur S.1313</t>
  </si>
  <si>
    <t>TR: intercom S1313</t>
  </si>
  <si>
    <t>Transferts de revenus des Intercommunales du secteur S.1313</t>
  </si>
  <si>
    <t>48.53</t>
  </si>
  <si>
    <t>Transferts de revenus des CPAS</t>
  </si>
  <si>
    <t>Trsf rev: CPAS</t>
  </si>
  <si>
    <t>48.52</t>
  </si>
  <si>
    <t>Transferts de revenus des zones de police</t>
  </si>
  <si>
    <t>TR: zones de police</t>
  </si>
  <si>
    <t>Transferts de revenus des Zones de police</t>
  </si>
  <si>
    <t>48.51</t>
  </si>
  <si>
    <t>Transferts de revenus des ASBL des pouvoirs locaux</t>
  </si>
  <si>
    <t>TR: ASBL pouv locaux</t>
  </si>
  <si>
    <t>48.40</t>
  </si>
  <si>
    <t>Trsf rev des communes - Contributions spécifiques</t>
  </si>
  <si>
    <t>TR:communes- spécif</t>
  </si>
  <si>
    <t>Transferts de revenus des Communes - Contributions spécifiques</t>
  </si>
  <si>
    <t>48.22</t>
  </si>
  <si>
    <t>Trsf rev des communes - Contributions générales</t>
  </si>
  <si>
    <t>TR:communes- général</t>
  </si>
  <si>
    <t>Transferts de revenus des Communes - Contributions générales</t>
  </si>
  <si>
    <t>48.21</t>
  </si>
  <si>
    <t>Trsf rev des provinces - Contributions spécifiques</t>
  </si>
  <si>
    <t>TR:provinces- spécif</t>
  </si>
  <si>
    <t>Transferts de revenus des Provinces - Contributions spécifiques</t>
  </si>
  <si>
    <t>48.12</t>
  </si>
  <si>
    <t>Trsf rev des provinces - Contributions générales</t>
  </si>
  <si>
    <t>TR:provinces-général</t>
  </si>
  <si>
    <t>Transferts de revenus des Provinces - Contributions générales</t>
  </si>
  <si>
    <t>48.11</t>
  </si>
  <si>
    <t>48</t>
  </si>
  <si>
    <t>Autres TR des administrations de sécurité sociale</t>
  </si>
  <si>
    <t>Ô trsf rev de sécu</t>
  </si>
  <si>
    <t>Autres transferts de revenus des administrations de sécurité sociale</t>
  </si>
  <si>
    <t>47.80</t>
  </si>
  <si>
    <t>Trsf rev sécu: formation professionnelle - adultes</t>
  </si>
  <si>
    <t>TR sécu:format prof</t>
  </si>
  <si>
    <t xml:space="preserve">Transferts de revenus des administrations de sécurité sociale:  Formation professionnnelle des adultes </t>
  </si>
  <si>
    <t>47.70</t>
  </si>
  <si>
    <t>Trsf rev sécu: accidents de travail, maladies prof</t>
  </si>
  <si>
    <t>TR sécu:acc/mal trav</t>
  </si>
  <si>
    <t>Transferts de revenus des administrations de sécurité sociale:  Accidents de travail et maladies professionnelles</t>
  </si>
  <si>
    <t>47.60</t>
  </si>
  <si>
    <t>Trsf rev adm sécurité sociale: charges de famille</t>
  </si>
  <si>
    <t>TR sécu:charge famil</t>
  </si>
  <si>
    <t>Transferts de revenus des administrations de sécurité sociale:  Charges de famille</t>
  </si>
  <si>
    <t>47.50</t>
  </si>
  <si>
    <t>Trsf rev administrations sécurité sociale: chômage</t>
  </si>
  <si>
    <t>TR sécu: chômage</t>
  </si>
  <si>
    <t>Transferts de revenus des administrations de sécurité sociale: Chômage</t>
  </si>
  <si>
    <t>47.40</t>
  </si>
  <si>
    <t>Trsf rev sécurité sociale:Invalidité et handicap</t>
  </si>
  <si>
    <t>TR sécu:inv-handicap</t>
  </si>
  <si>
    <t>Transferts de revenus des administrations de sécurité sociale: Invalidité et handicap</t>
  </si>
  <si>
    <t>47.30</t>
  </si>
  <si>
    <t>Trsf rev administrations sécurité sociale: maladie</t>
  </si>
  <si>
    <t>TR sécu: maladie</t>
  </si>
  <si>
    <t>Transferts de revenus des administrations de sécurité sociale:  Maladie</t>
  </si>
  <si>
    <t>47.20</t>
  </si>
  <si>
    <t>Trsf rev de sécu sociale: vieillesse,décès,survie</t>
  </si>
  <si>
    <t>TR sécu:vieil,décès</t>
  </si>
  <si>
    <t>Transferts de revenus des administrations de sécurité sociale:  Vieillesse, décès, survie</t>
  </si>
  <si>
    <t>47.10</t>
  </si>
  <si>
    <t>47</t>
  </si>
  <si>
    <t>Transferts de revenus des autres unités publiques</t>
  </si>
  <si>
    <t>Trsf rev:ô unités pu</t>
  </si>
  <si>
    <t>46.70</t>
  </si>
  <si>
    <t>Transferts de revenus des ASBL des adm publiques</t>
  </si>
  <si>
    <t>TR: ASBL adm publ</t>
  </si>
  <si>
    <t>Transferts de revenus des ASBL des administrations publiques</t>
  </si>
  <si>
    <t>46.60</t>
  </si>
  <si>
    <t>Trsf rev:étab enseignement pouvoir institutionnel</t>
  </si>
  <si>
    <t>TR:enseig pouv insti</t>
  </si>
  <si>
    <t>Transferts de revenus des établissements d'enseignement du pouvoir institutionnel</t>
  </si>
  <si>
    <t>46.50</t>
  </si>
  <si>
    <t>Transferts de revenus des OAP</t>
  </si>
  <si>
    <t>Trsf rev: OAP</t>
  </si>
  <si>
    <t>Transferts de revenus des organismes administratifs publics (OAP)</t>
  </si>
  <si>
    <t>46.40</t>
  </si>
  <si>
    <t>Transferts de revenus des SACA</t>
  </si>
  <si>
    <t>Trsf rev: SACA</t>
  </si>
  <si>
    <t>Transferts de revenus des services administratifs à comptablité autonome (SACA)</t>
  </si>
  <si>
    <t>46.30</t>
  </si>
  <si>
    <t>Trsf revenus des fonds budgétaires non organiques</t>
  </si>
  <si>
    <t>TR: fds budg non org</t>
  </si>
  <si>
    <t>Transferts de revenus des fonds budgétaires non organiques</t>
  </si>
  <si>
    <t>46.20</t>
  </si>
  <si>
    <t>Transferts de revenus du pouvoir institutionnel</t>
  </si>
  <si>
    <t>TR: pouvoir institu</t>
  </si>
  <si>
    <t>46.10</t>
  </si>
  <si>
    <t>46</t>
  </si>
  <si>
    <t>Trsf revenus des pays autres que UE (non adm pub)</t>
  </si>
  <si>
    <t>TR: pays non UE-pr</t>
  </si>
  <si>
    <t>Transferts de revenus des pays autres que les pays membres de l'UE (non-administrations publiques)</t>
  </si>
  <si>
    <t>39.60</t>
  </si>
  <si>
    <t>Trsf de revenus des pays autres que UE (adm pub)</t>
  </si>
  <si>
    <t>TR: pays non UE-pu</t>
  </si>
  <si>
    <t>Transferts de revenus des pays autres que les pays membres de l'UE (administrations publiques)</t>
  </si>
  <si>
    <t>39.50</t>
  </si>
  <si>
    <t>Trsf rev: institutions internationales non UE</t>
  </si>
  <si>
    <t>TR:inst inter non UE</t>
  </si>
  <si>
    <t>Transferts de revenus des institutions internationales autres que les institutions de l'UE</t>
  </si>
  <si>
    <t>39.40</t>
  </si>
  <si>
    <t>Transferts de revenus:pays membres UE(non adm pub)</t>
  </si>
  <si>
    <t>Trsf rev: pays UE-pr</t>
  </si>
  <si>
    <t>Transferts de revenus des pays membres de l'UE (non-administrations publiques)</t>
  </si>
  <si>
    <t>39.30</t>
  </si>
  <si>
    <t>Transferts de revenus: pays membres UE (adm.pub.)</t>
  </si>
  <si>
    <t>Trsf rev: pays UE-pu</t>
  </si>
  <si>
    <t>Transferts de revenus des pays membres de l'UE (administrations publiques)</t>
  </si>
  <si>
    <t>39.20</t>
  </si>
  <si>
    <t>Transferts de revenus des institutions de l'UE</t>
  </si>
  <si>
    <t>Trsf rev: inst de UE</t>
  </si>
  <si>
    <t>39.10</t>
  </si>
  <si>
    <t>39</t>
  </si>
  <si>
    <t>Autres transferts de revenus: subsides reçus</t>
  </si>
  <si>
    <t>Subsides reçus</t>
  </si>
  <si>
    <t>38.60</t>
  </si>
  <si>
    <t>Autres transferts de revenus des ménages</t>
  </si>
  <si>
    <t>Ô trsf rev: ménages</t>
  </si>
  <si>
    <t>38.50</t>
  </si>
  <si>
    <t>Autres transferts revenus:ASBL au serv des ménages</t>
  </si>
  <si>
    <t>Ô trsf rev:ASBL(mén)</t>
  </si>
  <si>
    <t>Autres transferts de revenus des ASBL au service des ménages</t>
  </si>
  <si>
    <t>38.40</t>
  </si>
  <si>
    <t>Autres transferts de revenus: sociétés d'assurance</t>
  </si>
  <si>
    <t>Ô trsf rev:soc assur</t>
  </si>
  <si>
    <t>Autres transferts de revenus des sociétés d'assurance</t>
  </si>
  <si>
    <t>38.30</t>
  </si>
  <si>
    <t>Autres transferts revenus: institutions de crédit</t>
  </si>
  <si>
    <t>Ô trsf rev:inst créd</t>
  </si>
  <si>
    <t>Autres transferts de revenus des institutions de crédit</t>
  </si>
  <si>
    <t>38.20</t>
  </si>
  <si>
    <t>Autres transferts de revenus des entreprises</t>
  </si>
  <si>
    <t>Ô trsf rev: entrepr</t>
  </si>
  <si>
    <t>38.10</t>
  </si>
  <si>
    <t>38</t>
  </si>
  <si>
    <t>Ô contributions de nature obligatoire-adm sécu soc</t>
  </si>
  <si>
    <t>Ô contri obli (sécu)</t>
  </si>
  <si>
    <t>Autres contributions de nature obligatoire versées aux administrations de sécurité sociale</t>
  </si>
  <si>
    <t>37.70</t>
  </si>
  <si>
    <t>Retenues pour le Fonds des pensions de survie</t>
  </si>
  <si>
    <t>R-Fds pension survie</t>
  </si>
  <si>
    <t>37.60</t>
  </si>
  <si>
    <t>Contributions sécurité sociale: travailleurs</t>
  </si>
  <si>
    <t>Contr sécu:travail</t>
  </si>
  <si>
    <t>Contributions sécurité sociale à charge des travailleurs</t>
  </si>
  <si>
    <t>37.50</t>
  </si>
  <si>
    <t>Contributions sécurité sociale: autres employeurs</t>
  </si>
  <si>
    <t>Contr sécu:ô employ</t>
  </si>
  <si>
    <t>Contributions sécurité sociale à charge d'autres employeurs</t>
  </si>
  <si>
    <t>37.40</t>
  </si>
  <si>
    <t>Contributions sécu soc: employeurs pouv publics</t>
  </si>
  <si>
    <t>Contr sécu:employ pu</t>
  </si>
  <si>
    <t>Contributions sécurité sociale à charge des employeurs - pouvoirs publics</t>
  </si>
  <si>
    <t>37.30</t>
  </si>
  <si>
    <t>Impôts directs ménages et ASBL versés adm sécu soc</t>
  </si>
  <si>
    <t>Imp dir:ASBL-M(sécu)</t>
  </si>
  <si>
    <t>Impôts directs à charge des ménages et des ASBL au service des ménages versés aux administrations de sécurité sociale</t>
  </si>
  <si>
    <t>37.20</t>
  </si>
  <si>
    <t>Impôts directs secteur privé versés adm sécu soc</t>
  </si>
  <si>
    <t>Imp dir:privé (sécu)</t>
  </si>
  <si>
    <t>Impôts directs à charge des entreprises, institutions de crédit et sociétés d'assurance versés aux administrations de sécurité sociale</t>
  </si>
  <si>
    <t>37.10</t>
  </si>
  <si>
    <t>37</t>
  </si>
  <si>
    <t>Taxes diverses</t>
  </si>
  <si>
    <t>36.90</t>
  </si>
  <si>
    <t>Taxes-impôts immobiliers sauf précompte immobilier</t>
  </si>
  <si>
    <t>Taxe-imp immobilier</t>
  </si>
  <si>
    <t>Taxes et impôts immobiliers, à l'exception du précompte immobilier</t>
  </si>
  <si>
    <t>36.80</t>
  </si>
  <si>
    <t>Taxes sur la pollution</t>
  </si>
  <si>
    <t>Taxes sur pollution</t>
  </si>
  <si>
    <t>36.70</t>
  </si>
  <si>
    <t>Taxe de circulation</t>
  </si>
  <si>
    <t>36.60</t>
  </si>
  <si>
    <t>Bénéfices monopoles fiscaux:pouv pu/entr publiques</t>
  </si>
  <si>
    <t>Bén monop fiscaux:pu</t>
  </si>
  <si>
    <t>Bénéfices des monopoles fiscaux des pouvoirs publics ou d'entreprises publiques à caractère de monopole</t>
  </si>
  <si>
    <t>36.50</t>
  </si>
  <si>
    <t>Droits d'enregistrement</t>
  </si>
  <si>
    <t>Droit enregistrement</t>
  </si>
  <si>
    <t>36.40</t>
  </si>
  <si>
    <t>Taxe sur la valeur ajoutée</t>
  </si>
  <si>
    <t>T.V.A.</t>
  </si>
  <si>
    <t>36.30</t>
  </si>
  <si>
    <t>Droits d'accise et impôts sur la consommation</t>
  </si>
  <si>
    <t>Accise-impôts conso</t>
  </si>
  <si>
    <t>Droits d'accise et autres impôts sur la consommation</t>
  </si>
  <si>
    <t>36.20</t>
  </si>
  <si>
    <t>Taxe à l'importation</t>
  </si>
  <si>
    <t>36.10</t>
  </si>
  <si>
    <t>36</t>
  </si>
  <si>
    <t>Autres produits du patrimoine: Locations de terres</t>
  </si>
  <si>
    <t>Locations de terres</t>
  </si>
  <si>
    <t>28.30</t>
  </si>
  <si>
    <t>Autres produits du patrimoine: Dividendes</t>
  </si>
  <si>
    <t>Prod patr:Dividendes</t>
  </si>
  <si>
    <t>28.20</t>
  </si>
  <si>
    <t>Autres produits du patrimoine: Concessions</t>
  </si>
  <si>
    <t>Prod patr:Concession</t>
  </si>
  <si>
    <t>28.10</t>
  </si>
  <si>
    <t>28</t>
  </si>
  <si>
    <t>Perception intérêts:sect administrations publiques</t>
  </si>
  <si>
    <t>Perception î: adm pu</t>
  </si>
  <si>
    <t>Perception d'intérêts à l'intérieur du secteur des administrations publiques</t>
  </si>
  <si>
    <t>26.20</t>
  </si>
  <si>
    <t>Perception intérêts d'ô secteurs que adm publiques</t>
  </si>
  <si>
    <t>Perception î: privé</t>
  </si>
  <si>
    <t>Perception d'intérêts d'autres secteurs que le secteur des administrations publiques</t>
  </si>
  <si>
    <t>26.10</t>
  </si>
  <si>
    <t>26</t>
  </si>
  <si>
    <t>Production de biens investissement en régie propre</t>
  </si>
  <si>
    <t>Prod biens inv régie</t>
  </si>
  <si>
    <t>Production de biens d'investissement en régie propre</t>
  </si>
  <si>
    <t>19.00</t>
  </si>
  <si>
    <t>19</t>
  </si>
  <si>
    <t>Recettes travaux routiers, hydrauliques: adm publ</t>
  </si>
  <si>
    <t>R trav rout/hydr:pub</t>
  </si>
  <si>
    <t>Recettes en matière de travaux routier et hydrauliques à l'intèrieur du secteur des administrations publiques</t>
  </si>
  <si>
    <t>18.20</t>
  </si>
  <si>
    <t>Recettes travaux routiers, hydrauliques:sect privé</t>
  </si>
  <si>
    <t>R trav rout/hydr:pr</t>
  </si>
  <si>
    <t>Recettes en matière de travaux routiers et hydrauliques d'autres secteurs que le secteur des administrations publiques</t>
  </si>
  <si>
    <t>18.10</t>
  </si>
  <si>
    <t>18</t>
  </si>
  <si>
    <t>Ventes biens non durables,services: adm publiques</t>
  </si>
  <si>
    <t>Vente B&amp;S: adm pub</t>
  </si>
  <si>
    <t>Ventes de biens non durables et de services à l'intérieur du secteur des administrations publiques</t>
  </si>
  <si>
    <t>16.20</t>
  </si>
  <si>
    <t>Ventes biens non durables,services à l'étranger</t>
  </si>
  <si>
    <t>Vente B&amp;S: étranger</t>
  </si>
  <si>
    <t>Ventes de biens non durables et de services à l'étranger</t>
  </si>
  <si>
    <t>16.13</t>
  </si>
  <si>
    <t>Ventes biens non durables-services: ASBL-ménages</t>
  </si>
  <si>
    <t>Vente B&amp;S:ASBL-mén</t>
  </si>
  <si>
    <t>Ventes de biens non durables et de services aux ASBL au service des ménages et aux ménages</t>
  </si>
  <si>
    <t>16.12</t>
  </si>
  <si>
    <t>Ventes biens non durables,services aux entreprises</t>
  </si>
  <si>
    <t>Vente B&amp;S entreprise</t>
  </si>
  <si>
    <t>Ventes de biens non durables et de services aux entreprises</t>
  </si>
  <si>
    <t>16.11</t>
  </si>
  <si>
    <t>Régularisations avec d'autres exercices</t>
  </si>
  <si>
    <t>Régularisations ô ex</t>
  </si>
  <si>
    <t>08.20</t>
  </si>
  <si>
    <t>Opérations internes diverses</t>
  </si>
  <si>
    <t>Op internes diverses</t>
  </si>
  <si>
    <t>08.10</t>
  </si>
  <si>
    <t>Recettes à ventiler entre groupes principaux 1 à 9</t>
  </si>
  <si>
    <t>Recettes à ventiler</t>
  </si>
  <si>
    <t>Recettes à ventiler entre les groupes principaux 1 à 9</t>
  </si>
  <si>
    <t>06.00</t>
  </si>
  <si>
    <t>06</t>
  </si>
  <si>
    <t>Remboursements d'avances</t>
  </si>
  <si>
    <t>Remb avances</t>
  </si>
  <si>
    <t>94.00</t>
  </si>
  <si>
    <t>94</t>
  </si>
  <si>
    <t>Réduction de fonds propres</t>
  </si>
  <si>
    <t>Réd de fonds propres</t>
  </si>
  <si>
    <t>93.00</t>
  </si>
  <si>
    <t>93</t>
  </si>
  <si>
    <t>Dette publique: Démonétisations</t>
  </si>
  <si>
    <t>Démonétisations</t>
  </si>
  <si>
    <t>Démonétisation</t>
  </si>
  <si>
    <t>92.00</t>
  </si>
  <si>
    <t>92</t>
  </si>
  <si>
    <t>Amortissements sur leasings financiers</t>
  </si>
  <si>
    <t>Amo leasings financ</t>
  </si>
  <si>
    <t>91.70</t>
  </si>
  <si>
    <t>Remboursement des préfinancements de l'UE</t>
  </si>
  <si>
    <t>91.40</t>
  </si>
  <si>
    <t>Remboursements de la dette aux autres groupes institutionnels</t>
  </si>
  <si>
    <t>91.35</t>
  </si>
  <si>
    <t>Remboursements de la dette à l'enseignement autonome subsidié</t>
  </si>
  <si>
    <t>91.34</t>
  </si>
  <si>
    <t>Remboursements de la dette aux pouvoirs locaux</t>
  </si>
  <si>
    <t>91.33</t>
  </si>
  <si>
    <t>Remboursements de la dette à la Sécurité sociale</t>
  </si>
  <si>
    <t>91.32</t>
  </si>
  <si>
    <t>Remboursements de la dette à l'intérieur du groupe institutionnel</t>
  </si>
  <si>
    <t>91.31</t>
  </si>
  <si>
    <t>Remb dette à l'intérieur du sect des adm publiques</t>
  </si>
  <si>
    <t>Remb dette:Adm publ</t>
  </si>
  <si>
    <t>Remboursements d'emprunts émis à plus d'un an de la dette à l'intérieur du secteur des administrations publiques (non ventilé)</t>
  </si>
  <si>
    <t>91.30</t>
  </si>
  <si>
    <t>Remboursements de la dette en monnaies étrangères</t>
  </si>
  <si>
    <t>Remb dette devises</t>
  </si>
  <si>
    <t>Remboursements d'emprunts émis à plus d'un an de la dette en monnaies étrangères</t>
  </si>
  <si>
    <t>91.20</t>
  </si>
  <si>
    <t>Remboursements de la dette en euros</t>
  </si>
  <si>
    <t>Remb dette en euros</t>
  </si>
  <si>
    <t>Remboursements d'emprunts émis à plus d'un an de la dette en euros</t>
  </si>
  <si>
    <t>91.10</t>
  </si>
  <si>
    <t>91</t>
  </si>
  <si>
    <t>Avances aux autres groupes institutionnels</t>
  </si>
  <si>
    <t>85.75</t>
  </si>
  <si>
    <t>Avances à l'Enseignement autonome subsidié</t>
  </si>
  <si>
    <t>85.74</t>
  </si>
  <si>
    <t>Avances aux pPouvoirs locaux</t>
  </si>
  <si>
    <t>85.73</t>
  </si>
  <si>
    <t>Avances à la Sécurité sociale</t>
  </si>
  <si>
    <t>85.72</t>
  </si>
  <si>
    <t>Avances à l'intérieur du groupe institutionnel</t>
  </si>
  <si>
    <t>85.71</t>
  </si>
  <si>
    <t>Participations: autres groupes institutionnels</t>
  </si>
  <si>
    <t>Part:Ô gr instit</t>
  </si>
  <si>
    <t>prise de participation: autres groupes institutionnels</t>
  </si>
  <si>
    <t>85.65</t>
  </si>
  <si>
    <t>Participations: enseignement autonome subsidié</t>
  </si>
  <si>
    <t>Part:Ens auto subs</t>
  </si>
  <si>
    <t>prise de participation: enseignements autonome subsidié</t>
  </si>
  <si>
    <t>85.64</t>
  </si>
  <si>
    <t>Prises de participations: Pouvoirs locaux</t>
  </si>
  <si>
    <t>Part:Pouvoirs locaux</t>
  </si>
  <si>
    <t>prise de participation: Pouvoirs locaux</t>
  </si>
  <si>
    <t>85.63</t>
  </si>
  <si>
    <t>Prises de participations: Sécurité sociale</t>
  </si>
  <si>
    <t>Part:Sécu sociale</t>
  </si>
  <si>
    <t>prise de participation: Sécurité sociale</t>
  </si>
  <si>
    <t>85.62</t>
  </si>
  <si>
    <t>Participations intérieur du groupe institutionnel</t>
  </si>
  <si>
    <t>Part:Groupe instit</t>
  </si>
  <si>
    <t>prise de participation à l'intérieur du groupe institutionnel</t>
  </si>
  <si>
    <t>85.61</t>
  </si>
  <si>
    <t>Octrois crédits à d'autres groupes institutionnels</t>
  </si>
  <si>
    <t>OC:Ô groupes instit</t>
  </si>
  <si>
    <t>Octrois de crédits à d'autres groupes institutionnels</t>
  </si>
  <si>
    <t>85.50</t>
  </si>
  <si>
    <t>Octrois crédits à l'enseignement autonome subsidié</t>
  </si>
  <si>
    <t>OC:Ens auto subsidié</t>
  </si>
  <si>
    <t>Octrois de crédits à l'enseignement autonome subsidié</t>
  </si>
  <si>
    <t>85.40</t>
  </si>
  <si>
    <t>OC aux autres administrations publiques locales</t>
  </si>
  <si>
    <t>OC:Ô adm pub locales</t>
  </si>
  <si>
    <t>Octrois de crédits aux autres administrations publiques locales</t>
  </si>
  <si>
    <t>85.35</t>
  </si>
  <si>
    <t>Octrois de crédits aux ASBL des pouvoirs locaux</t>
  </si>
  <si>
    <t>OC:ASBL pouv locaux</t>
  </si>
  <si>
    <t>85.34</t>
  </si>
  <si>
    <t>Octrois de crédits aux communes</t>
  </si>
  <si>
    <t>OC:Communes</t>
  </si>
  <si>
    <t>85.32</t>
  </si>
  <si>
    <t>Octrois de crédits aux provinces</t>
  </si>
  <si>
    <t>OC:Provinces</t>
  </si>
  <si>
    <t>85.31</t>
  </si>
  <si>
    <t>Octrois de crédits aux adm. sécurité sociale</t>
  </si>
  <si>
    <t>OC:Adm sécu sociale</t>
  </si>
  <si>
    <t>Octrois de crédits aux administrations de sécurité sociale</t>
  </si>
  <si>
    <t>85.20</t>
  </si>
  <si>
    <t>Octrois de crédits aux autres unités publiques</t>
  </si>
  <si>
    <t>OC:Autres unités pub</t>
  </si>
  <si>
    <t>85.17</t>
  </si>
  <si>
    <t>Octrois de crédits aux ASBL des adm publiques</t>
  </si>
  <si>
    <t>OC aux ASBL-adm pub</t>
  </si>
  <si>
    <t>Octrois de crédits aux ASBL des administrations publiques</t>
  </si>
  <si>
    <t>85.16</t>
  </si>
  <si>
    <t>OC établ d'enseignement du pouvoir institutionnel</t>
  </si>
  <si>
    <t>OC:Ens pouv instit</t>
  </si>
  <si>
    <t>Octrois de crédits aux établissements d'enseignement du pouvoir institutionnel</t>
  </si>
  <si>
    <t>85.15</t>
  </si>
  <si>
    <t>Octrois de crédits aux UAP</t>
  </si>
  <si>
    <t>OC aux UAP</t>
  </si>
  <si>
    <t>Octrois de crédits aux organismes administratifs publics (OAP)</t>
  </si>
  <si>
    <t>85.14</t>
  </si>
  <si>
    <t>Octrois de crédits aux SACA</t>
  </si>
  <si>
    <t>OC aux SACA</t>
  </si>
  <si>
    <t>Octrois de crédits aux services administratifs à comptabilité autonome (SACA)</t>
  </si>
  <si>
    <t>85.13</t>
  </si>
  <si>
    <t>Octrois crédits fonds budgétaires non organiques</t>
  </si>
  <si>
    <t>OC:FB non organiques</t>
  </si>
  <si>
    <t>Octrois de crédits aux fonds budgétaires non organiques</t>
  </si>
  <si>
    <t>85.12</t>
  </si>
  <si>
    <t>Octrois de crédits aux pouvoir institutionnel</t>
  </si>
  <si>
    <t>OC:Pouvoir institut</t>
  </si>
  <si>
    <t>85.11</t>
  </si>
  <si>
    <t>85</t>
  </si>
  <si>
    <t>Avances à l'étranger</t>
  </si>
  <si>
    <t>84.30</t>
  </si>
  <si>
    <t>Participations dans les pays hors UE-privé</t>
  </si>
  <si>
    <t>Part:Pays non UE-pri</t>
  </si>
  <si>
    <t>Participations à l'étranger: dans les pays autres que les pays membres de l'UE (non-administrations publiques)</t>
  </si>
  <si>
    <t>84.24</t>
  </si>
  <si>
    <t>Part dans institutions internationales hors UE</t>
  </si>
  <si>
    <t>Part:Inst int non EU</t>
  </si>
  <si>
    <t>Participations à l'étranger: dans les institutions autres que les institutions de l'UE</t>
  </si>
  <si>
    <t>84.23</t>
  </si>
  <si>
    <t>Participations dans des pays membres de l'UE-privé</t>
  </si>
  <si>
    <t>Part:Pays UE-pri</t>
  </si>
  <si>
    <t>Participations à l'étranger: dans les pays membres de l'UE (non-administrations publiques)</t>
  </si>
  <si>
    <t>84.22</t>
  </si>
  <si>
    <t>Participations dans des institutions de l'UE</t>
  </si>
  <si>
    <t>Part:Institutions UE</t>
  </si>
  <si>
    <t>Participations à l'étranger: dans les institutions de l'UE</t>
  </si>
  <si>
    <t>84.21</t>
  </si>
  <si>
    <t>OC:Préfinancement dans le cadre des subv europ</t>
  </si>
  <si>
    <t>OC:Préfin subv UE</t>
  </si>
  <si>
    <t>Octrois de crédits à l'étranger: préfinancement dans le cadre des subventions européennes</t>
  </si>
  <si>
    <t>84.17</t>
  </si>
  <si>
    <t>OC aux pays hors UE-non administrations publiques</t>
  </si>
  <si>
    <t>OC:Pays hors UE-pri</t>
  </si>
  <si>
    <t>Octrois de crédits à l'étranger: aux pays autres que les pays membres de l'UE (non-administrations publiques)</t>
  </si>
  <si>
    <t>84.16</t>
  </si>
  <si>
    <t>OC aux pays hors UE-administrations publiques</t>
  </si>
  <si>
    <t>OC:Pays hors UE-pub</t>
  </si>
  <si>
    <t>Octrois de crédits à l'étranger: aux pays autres que les pays membres de l'UE (administrations publiques)</t>
  </si>
  <si>
    <t>84.15</t>
  </si>
  <si>
    <t>OC aux institutions internationales hors UE</t>
  </si>
  <si>
    <t>OC:Insti int hors EU</t>
  </si>
  <si>
    <t>Octrois de crédits à l'étranger: aux institutions internationales autres que les institutions de l'UE</t>
  </si>
  <si>
    <t>84.14</t>
  </si>
  <si>
    <t>Octrois de crédits aux pays UE-non adm publiques</t>
  </si>
  <si>
    <t>OC:Pays UE-privé</t>
  </si>
  <si>
    <t>Octrois de crédits à l'étranger: aux pays membres de l'UE (non-administrations publiques)</t>
  </si>
  <si>
    <t>84.13</t>
  </si>
  <si>
    <t>Octrois de crédits aux pays UE-adm publiques</t>
  </si>
  <si>
    <t>OC:Pays UE-public</t>
  </si>
  <si>
    <t>Octrois de crédits à l'étranger: aux pays membres de l'UE (administrations publiques)</t>
  </si>
  <si>
    <t>84.12</t>
  </si>
  <si>
    <t>Octrois de crédits aux institutions UE</t>
  </si>
  <si>
    <t>OC:Institutions UE</t>
  </si>
  <si>
    <t>Octrois de crédits à l'étranger: aux institutions de l'UE</t>
  </si>
  <si>
    <t>84.11</t>
  </si>
  <si>
    <t>84</t>
  </si>
  <si>
    <t>Avances aux ménages</t>
  </si>
  <si>
    <t>83.10</t>
  </si>
  <si>
    <t>Octrois de crédits aux ménages</t>
  </si>
  <si>
    <t>OC aux ménages</t>
  </si>
  <si>
    <t>83.00</t>
  </si>
  <si>
    <t>83</t>
  </si>
  <si>
    <t>Avances aux ASBL au service des ménages</t>
  </si>
  <si>
    <t>82.10</t>
  </si>
  <si>
    <t>Octrois de crédits aux ASBL au service des ménages</t>
  </si>
  <si>
    <t>OC:ASBL serv ménages</t>
  </si>
  <si>
    <t>82.00</t>
  </si>
  <si>
    <t>82</t>
  </si>
  <si>
    <t>Avances aux entreprises et institutions financières</t>
  </si>
  <si>
    <t>81.80</t>
  </si>
  <si>
    <t xml:space="preserve">Autres produits financiers </t>
  </si>
  <si>
    <t>Ô produits financiers</t>
  </si>
  <si>
    <t xml:space="preserve">81.70 </t>
  </si>
  <si>
    <t>Participations dans sociétés privées d'assurance</t>
  </si>
  <si>
    <t>Part soc privé assur</t>
  </si>
  <si>
    <t>Participations dans des sociétés privées d'assurance</t>
  </si>
  <si>
    <t>81.62</t>
  </si>
  <si>
    <t>Participations dans sociétés publiques d'assurance</t>
  </si>
  <si>
    <t>Part soc pub assur</t>
  </si>
  <si>
    <t>Participations dans des sociétés publiques d'assurance</t>
  </si>
  <si>
    <t>81.61</t>
  </si>
  <si>
    <t>Participations dans institutions privées de crédit</t>
  </si>
  <si>
    <t>Part Inst pri crédit</t>
  </si>
  <si>
    <t>Participations dans des institutions privées de crédit</t>
  </si>
  <si>
    <t>81.52</t>
  </si>
  <si>
    <t>Participations dans institutions pub. de crédit</t>
  </si>
  <si>
    <t>Part Inst pub crédit</t>
  </si>
  <si>
    <t>Participations dans des institutions publiques de crédit</t>
  </si>
  <si>
    <t>81.51</t>
  </si>
  <si>
    <t>Participations dans des entreprises privées</t>
  </si>
  <si>
    <t>Participation-ent pr</t>
  </si>
  <si>
    <t>81.42</t>
  </si>
  <si>
    <t>Participations dans des entreprises publiques</t>
  </si>
  <si>
    <t>Participation-ent pu</t>
  </si>
  <si>
    <t>81.41</t>
  </si>
  <si>
    <t>Octrois crédits aux sociétés privées d'assurance</t>
  </si>
  <si>
    <t>OC:Soc pri assurance</t>
  </si>
  <si>
    <t>Octrois de crédits aux sociétés privées d'assurance</t>
  </si>
  <si>
    <t>81.32</t>
  </si>
  <si>
    <t>Octrois crédits aux sociétés publiques d'assurance</t>
  </si>
  <si>
    <t>OC:Soc pub assurance</t>
  </si>
  <si>
    <t>Octrois de crédits aux sociétés publiques d'assurance</t>
  </si>
  <si>
    <t>81.31</t>
  </si>
  <si>
    <t>Octrois crédits institutions privées de crédits</t>
  </si>
  <si>
    <t>OC:Inst priv crédits</t>
  </si>
  <si>
    <t>Octrois de crédits institutions privées de crédits</t>
  </si>
  <si>
    <t>81.22</t>
  </si>
  <si>
    <t>Octrois crédits institutions publiques de crédit</t>
  </si>
  <si>
    <t>OC:Inst pub crédits</t>
  </si>
  <si>
    <t>Octrois de crédits aux institutions publiques de crédits</t>
  </si>
  <si>
    <t>81.21</t>
  </si>
  <si>
    <t>Octrois de crédits aux entreprises privées</t>
  </si>
  <si>
    <t>OC:Entr privées</t>
  </si>
  <si>
    <t>81.12</t>
  </si>
  <si>
    <t>Octrois de crédits aux entreprises publiques</t>
  </si>
  <si>
    <t>OC:Entr publiques</t>
  </si>
  <si>
    <t>81.11</t>
  </si>
  <si>
    <t>81</t>
  </si>
  <si>
    <t>Constitution de stocks</t>
  </si>
  <si>
    <t>Constitution stocks</t>
  </si>
  <si>
    <t>75.00</t>
  </si>
  <si>
    <t>75</t>
  </si>
  <si>
    <t>Investissements mobiliers réalisés en régie propre</t>
  </si>
  <si>
    <t>Inv mobiliers régie</t>
  </si>
  <si>
    <t>74.90</t>
  </si>
  <si>
    <t>Acquisitions recherche et développement</t>
  </si>
  <si>
    <t>Acq rech&amp;développmt</t>
  </si>
  <si>
    <t>Acquisitions en matière de recherche et développement</t>
  </si>
  <si>
    <t>74.80</t>
  </si>
  <si>
    <t>Acquisitions de biens militaires durables</t>
  </si>
  <si>
    <t>Acq biens militaires</t>
  </si>
  <si>
    <t>74.70</t>
  </si>
  <si>
    <t>Acquisitions actifs cultivés(végétaux et animaux)</t>
  </si>
  <si>
    <t>Acq actifs cultivés</t>
  </si>
  <si>
    <t>Acquisitions d'actifs cultivés (végétaux et animaux)</t>
  </si>
  <si>
    <t>74.60</t>
  </si>
  <si>
    <t>Acquisitions d'objets de valeurs</t>
  </si>
  <si>
    <t>Acq objets de valeur</t>
  </si>
  <si>
    <t>74.50</t>
  </si>
  <si>
    <t>Acquisitions patentes,brevets,ô biens incorporels</t>
  </si>
  <si>
    <t>Acq patentes/brevets</t>
  </si>
  <si>
    <t>Acquisitions de patentes, brevets et autres biens incorporels</t>
  </si>
  <si>
    <t>74.40</t>
  </si>
  <si>
    <t>Frs enregistrés lors achat/vente terrain,bâtiment</t>
  </si>
  <si>
    <t>Frais enregistrement</t>
  </si>
  <si>
    <t>Frais enregistrés lors de l'achat et de la vente de terrains et bâtiments</t>
  </si>
  <si>
    <t>74.30</t>
  </si>
  <si>
    <t>Achats autre matériel (biens d'investissement)</t>
  </si>
  <si>
    <t>Achat autre matériel</t>
  </si>
  <si>
    <t>Acquisitions d'autre matériel (biens d'investissement, y compris les biens corporels)</t>
  </si>
  <si>
    <t>74.22</t>
  </si>
  <si>
    <t>Achats de matériel de transport</t>
  </si>
  <si>
    <t>Achat mat transport</t>
  </si>
  <si>
    <t>74.10</t>
  </si>
  <si>
    <t>74</t>
  </si>
  <si>
    <t>Travaux d'infrastructure réalisés en régie propre</t>
  </si>
  <si>
    <t>Trav infra en régie</t>
  </si>
  <si>
    <t>Travaux d'infrastructures réalisés en régie propre</t>
  </si>
  <si>
    <t>73.90</t>
  </si>
  <si>
    <t>Autres ouvrages (travaux routiers et hydrauliques)</t>
  </si>
  <si>
    <t>Ô ouvrages VH/route</t>
  </si>
  <si>
    <t>73.40</t>
  </si>
  <si>
    <t>Pipe-lines</t>
  </si>
  <si>
    <t>73.30</t>
  </si>
  <si>
    <t>Travaux hydrauliques</t>
  </si>
  <si>
    <t>73.20</t>
  </si>
  <si>
    <t>Travaux routiers</t>
  </si>
  <si>
    <t>73.10</t>
  </si>
  <si>
    <t>73</t>
  </si>
  <si>
    <t>Travaux immobiliers réalisés en régie propre</t>
  </si>
  <si>
    <t>Trav immo en régie</t>
  </si>
  <si>
    <t>72.90</t>
  </si>
  <si>
    <t>Constructions de bâtiments</t>
  </si>
  <si>
    <t>Construct° bâtiment</t>
  </si>
  <si>
    <t>72.00</t>
  </si>
  <si>
    <t>72</t>
  </si>
  <si>
    <t>Achats de bâtiments existants - secteur privé</t>
  </si>
  <si>
    <t>Achat bâtiment-privé</t>
  </si>
  <si>
    <t>Achats de bâtiments existants: dans d'autre secteurs que le secteur des administrations publiques</t>
  </si>
  <si>
    <t>71.32</t>
  </si>
  <si>
    <t>Achats de bâtiments existants - secteur public</t>
  </si>
  <si>
    <t>Achat bâtiment-pub.</t>
  </si>
  <si>
    <t>Achats de bâtiments existants: dans le secteur des administrations publiques</t>
  </si>
  <si>
    <t>71.31</t>
  </si>
  <si>
    <t>Achats d'ouvrages existants VH/route - sect privé</t>
  </si>
  <si>
    <t>Achat ouvrage-privé</t>
  </si>
  <si>
    <t>Achats d'ouvrages existants en matière de travaux routiers et hydrauliques: dans d'autres secteurs que le secteur des administrations publiques</t>
  </si>
  <si>
    <t>71.22</t>
  </si>
  <si>
    <t>Achats d'ouvrages existants VH/route - sect public</t>
  </si>
  <si>
    <t>Achat ouvrage-public</t>
  </si>
  <si>
    <t>Achats d'ouvrages existants en matière de travaux routiers et hydrauliques: à l'intérieur du secteur des administrations publiques</t>
  </si>
  <si>
    <t>71.21</t>
  </si>
  <si>
    <t>Achats de terrains - hors secteur adm publiques</t>
  </si>
  <si>
    <t>Achat terrain-privé</t>
  </si>
  <si>
    <t>Achats de terrains: dans d'autres secteurs que le secteur des administrations publiques</t>
  </si>
  <si>
    <t>71.12</t>
  </si>
  <si>
    <t>Achats de terrains - secteur adm publiques</t>
  </si>
  <si>
    <t>Achat terrain-public</t>
  </si>
  <si>
    <t>Achats de terrains: à l'intérieur du secteur des administrations publiques</t>
  </si>
  <si>
    <t>71.11</t>
  </si>
  <si>
    <t>71</t>
  </si>
  <si>
    <t>Transferts en capital aux Unités interrégionales</t>
  </si>
  <si>
    <t>TK Unités interrég</t>
  </si>
  <si>
    <t>Transferts en capital à d'autres groupes instistutionnels: Unités interrégionales</t>
  </si>
  <si>
    <t>65.50</t>
  </si>
  <si>
    <t>Transferts en capital au Pouvoir fédéral</t>
  </si>
  <si>
    <t>TK Pouvoir fédéral</t>
  </si>
  <si>
    <t>Transferts en capital à d'autres groupes instistutionnels: Pouvoir fédéral</t>
  </si>
  <si>
    <t>65.40</t>
  </si>
  <si>
    <t>Transferts en capital à la Région BXL-Capitale</t>
  </si>
  <si>
    <t>TK à la Région Bxl-C</t>
  </si>
  <si>
    <t>Transferts en capital à d'autres groupes instistutionnels: Région Bruxelles-Capitale</t>
  </si>
  <si>
    <t>65.35</t>
  </si>
  <si>
    <t>Transferts en capital à la Région wallonne</t>
  </si>
  <si>
    <t>TK à la RW</t>
  </si>
  <si>
    <t>Transferts en capital à d'autres groupes instistutionnels: région wallonne</t>
  </si>
  <si>
    <t>65.34</t>
  </si>
  <si>
    <t>Transferts en capital à la Communauté germanophone</t>
  </si>
  <si>
    <t>TK à Com germa</t>
  </si>
  <si>
    <t>Transferts en capital à d'autres groupes instistutionnels: communauté germanophone</t>
  </si>
  <si>
    <t>65.26</t>
  </si>
  <si>
    <t>Transferts en capital à la Communauté flamande</t>
  </si>
  <si>
    <t>TK à Com flamande</t>
  </si>
  <si>
    <t>Transferts en capital à d'autres groupes instistutionnels: communauté flamande</t>
  </si>
  <si>
    <t>65.25</t>
  </si>
  <si>
    <t>Transferts en capital à la Communauté française</t>
  </si>
  <si>
    <t>TK à Com française</t>
  </si>
  <si>
    <t>Transferts en capital à d'autres groupes instistutionnels: communauté française</t>
  </si>
  <si>
    <t>65.24</t>
  </si>
  <si>
    <t>Transferts en capital à la COCOM</t>
  </si>
  <si>
    <t>TK:COCOM</t>
  </si>
  <si>
    <t>Transferts en capital à d'autres groupes instistutionnels: commission communautaire commune</t>
  </si>
  <si>
    <t>65.13</t>
  </si>
  <si>
    <t>Transferts en capital à la COCON</t>
  </si>
  <si>
    <t>TK:COCON</t>
  </si>
  <si>
    <t xml:space="preserve"> Transferts en capital à d'autres groupes instistutionnels: commission communautaire flamande</t>
  </si>
  <si>
    <t>65.12</t>
  </si>
  <si>
    <t>Transferts en capital à la COCOF</t>
  </si>
  <si>
    <t>TK:COCOF</t>
  </si>
  <si>
    <t>Transferts en capital à d'autres groupes instistutionnels: commission communautaire française</t>
  </si>
  <si>
    <t>65.11</t>
  </si>
  <si>
    <t>65</t>
  </si>
  <si>
    <t>Autres trans en cap enseignement autonome subsidié</t>
  </si>
  <si>
    <t>Ô TK:Ens auton subs</t>
  </si>
  <si>
    <t>Transferts en capital à l'enseignement autonome subsidié: autres transferts en capital</t>
  </si>
  <si>
    <t>64.20</t>
  </si>
  <si>
    <t>TK- aide invest à l'enseignement autonome subsidié</t>
  </si>
  <si>
    <t>TK-AI:Ens auton subs</t>
  </si>
  <si>
    <t>Transferts en capital à l'enseignement autonome subsidié: aide à l'investissement</t>
  </si>
  <si>
    <t>64.10</t>
  </si>
  <si>
    <t>64</t>
  </si>
  <si>
    <t>Transferts en capital aux autres pouvoirs locaux</t>
  </si>
  <si>
    <t>TK:Ô pouvoirs locaux</t>
  </si>
  <si>
    <t>transferts en capital aux administrations publiques locales: autres pouvoirs locaux</t>
  </si>
  <si>
    <t>63.59</t>
  </si>
  <si>
    <t>Transferts en capital aux zones de secours</t>
  </si>
  <si>
    <t>TK:Zones de secours</t>
  </si>
  <si>
    <t>transferts en capital aux administrations publiques locales: zones de secours</t>
  </si>
  <si>
    <t>63.54</t>
  </si>
  <si>
    <t>Transferts en capital aux Intercommunales S1313</t>
  </si>
  <si>
    <t>TK:Interco S1313</t>
  </si>
  <si>
    <t>transferts en capital aux administrations publiques locales: intercommunales du secteur S.1313</t>
  </si>
  <si>
    <t>63.53</t>
  </si>
  <si>
    <t>Transferts en capital aux CPAS</t>
  </si>
  <si>
    <t>TK:CPAS</t>
  </si>
  <si>
    <t>transferts en capital aux administrations publiques locales: CPAS</t>
  </si>
  <si>
    <t>63.52</t>
  </si>
  <si>
    <t>Transferts en capital aux zones de police</t>
  </si>
  <si>
    <t>TK:Zones de police</t>
  </si>
  <si>
    <t>transferts en capital aux administrations publiques locales: zones de police</t>
  </si>
  <si>
    <t>63.51</t>
  </si>
  <si>
    <t>Autres transferts en capital ASBL des pouv locaux</t>
  </si>
  <si>
    <t>Ô TK:ASBL pouv loc</t>
  </si>
  <si>
    <t>transferts en capital aux administrations publiques locales: autres transferts en capital aux ASBL des pouvoirs locaux</t>
  </si>
  <si>
    <t>63.42</t>
  </si>
  <si>
    <t>Transf cap -aides à l'invest ASBL des pouv locaux</t>
  </si>
  <si>
    <t>TK-AI:ASBL pouv loc</t>
  </si>
  <si>
    <t>transferts en capital aux administrations publiques locales: aides à l'investissement aux ASBL des pouvoirs locaux</t>
  </si>
  <si>
    <t>63.41</t>
  </si>
  <si>
    <t>Autres transferts en capital aux communes</t>
  </si>
  <si>
    <t>Ô TK:Communes</t>
  </si>
  <si>
    <t>transferts en capital aux administrations publiques locales: autres transferts en capital aux communes</t>
  </si>
  <si>
    <t>63.22</t>
  </si>
  <si>
    <t>Transf cap -aides à l'investissement aux communes</t>
  </si>
  <si>
    <t>TK-AI:Communes</t>
  </si>
  <si>
    <t>transferts en capital aux administrations publiques locales: aides à l'investissements aux communes</t>
  </si>
  <si>
    <t>63.21</t>
  </si>
  <si>
    <t>Autres transferts en capital aux provinces</t>
  </si>
  <si>
    <t>Ô TK:Provinces</t>
  </si>
  <si>
    <t>transferts en capital aux administrations publiques locales: autres transferts en capital aux provinces</t>
  </si>
  <si>
    <t>63.12</t>
  </si>
  <si>
    <t>Transf cap -aides à l'investissement aux provinces</t>
  </si>
  <si>
    <t>TK-AI:Provinces</t>
  </si>
  <si>
    <t>transferts en capital aux administrations publiques locales: aides à l'investissements aux provinces</t>
  </si>
  <si>
    <t>63.11</t>
  </si>
  <si>
    <t>63</t>
  </si>
  <si>
    <t>Autres TK aux administrations de sécurité sociale</t>
  </si>
  <si>
    <t>Ô TK ASS</t>
  </si>
  <si>
    <t>transferts en capital aux administrations de sécurité sociale: autres transferts en capital</t>
  </si>
  <si>
    <t>62.20</t>
  </si>
  <si>
    <t>Transf cap adm sec soc:aides à l'investissement</t>
  </si>
  <si>
    <t>TK ASS:Aides invest</t>
  </si>
  <si>
    <t>transferts en capital aux administrations de sécurité sociale: aides à l'investissement</t>
  </si>
  <si>
    <t>62.10</t>
  </si>
  <si>
    <t>62</t>
  </si>
  <si>
    <t>Autres transf en cap aux autres unités publiques</t>
  </si>
  <si>
    <t>Ô TK:Ô unités publ</t>
  </si>
  <si>
    <t>Transferts en capital à l'intérieur d'un groupe institutionnel: autres transferts en capital aux autres unités publiques</t>
  </si>
  <si>
    <t>61.72</t>
  </si>
  <si>
    <t>TK-aides à l'invest aux autres unités publiques</t>
  </si>
  <si>
    <t>TK-AI:Ô unités publ</t>
  </si>
  <si>
    <t>Transferts en capital à l'intérieur d'un groupe institutionnel: aides à l'investissement aux autres unités publiques</t>
  </si>
  <si>
    <t>61.71</t>
  </si>
  <si>
    <t>Autres TK aux ASBL des administrations publiques</t>
  </si>
  <si>
    <t>Ô TK:ASBL adm publ</t>
  </si>
  <si>
    <t>Transferts en capital à l'intérieur d'un groupe institutionnel: autres transferts en capital aux ASBL des administrations publiques</t>
  </si>
  <si>
    <t>61.62</t>
  </si>
  <si>
    <t>TK-AI aux ASBL des administrations publiques</t>
  </si>
  <si>
    <t>TK-AI:ASBL adm publ</t>
  </si>
  <si>
    <t>Transferts en capital à l'intérieur d'un groupe institutionnel: aides à l'investissement aux ASBL des administrations publiques</t>
  </si>
  <si>
    <t>61.61</t>
  </si>
  <si>
    <t>Autres TK  aux établ d'enseig du pouvoir institutionnel</t>
  </si>
  <si>
    <t>Ô TK:Ens pouv instit</t>
  </si>
  <si>
    <t>Transferts en capital à l'intérieur d'un groupe institutionnel: autres transferts en capital aux établissements d'enseignement du pouvoir institutionnel</t>
  </si>
  <si>
    <t>61.52</t>
  </si>
  <si>
    <t>TK-AI aux établ d'enseig du pouvoir institutionnel</t>
  </si>
  <si>
    <t>TK-AI:Ens pouv insti</t>
  </si>
  <si>
    <t>Transferts en capital à l'intérieur d'un groupe institutionnel: aides à l'investissements aux établissements d'enseignement du pouvoir institutionnel</t>
  </si>
  <si>
    <t>61.51</t>
  </si>
  <si>
    <t>Autres transferts en capital aux UAP</t>
  </si>
  <si>
    <t>Ô TK:UAP</t>
  </si>
  <si>
    <t>Transferts en capital à l'intérieur d'un groupe institutionnel: autres transferts en capital aux organismes administratifs publics (OAP)</t>
  </si>
  <si>
    <t>61.42</t>
  </si>
  <si>
    <t>Transferts cap - aides à l'investissement aux UAP</t>
  </si>
  <si>
    <t>TK-AI aux UAP</t>
  </si>
  <si>
    <t>Transferts en capital à l'intérieur d'un groupe institutionnel: aides à l'investissement aux organismes administratifs publics (OAP)</t>
  </si>
  <si>
    <t>61.41</t>
  </si>
  <si>
    <t>Autres transferts en capital aux SACA</t>
  </si>
  <si>
    <t>Ô TK:SACA</t>
  </si>
  <si>
    <t>Transferts en capital à l'intérieur d'un groupe institutionnel: autres transferts en capital aux services administratifs à comptabilité autonome (SACA)</t>
  </si>
  <si>
    <t>61.32</t>
  </si>
  <si>
    <t>Transferts cap - aides à l'investissement aux SACA</t>
  </si>
  <si>
    <t>TK-AI:SACA</t>
  </si>
  <si>
    <t>Transferts en capital à l'intérieur d'un groupe institutionnel: aides à l'investissement aux services administratifs à comptabilité autonome (SACA)</t>
  </si>
  <si>
    <t>61.31</t>
  </si>
  <si>
    <t>Autres TK aux fonds budgétaires non organiques</t>
  </si>
  <si>
    <t>Ô TK:FB non organiq</t>
  </si>
  <si>
    <t>Transferts en capital à l'intérieur d'un groupe institutionnel: autres transferts en capital aux fonds budgétaires non organiques</t>
  </si>
  <si>
    <t>61.22</t>
  </si>
  <si>
    <t>TK-AI aux fonds budgétaires non organiques</t>
  </si>
  <si>
    <t>TK-AI:FB non organiq</t>
  </si>
  <si>
    <t>Transferts en capital à l'intérieur d'un groupe institutionnel: aides à l'investissement aux fonds budgétaires non organiques</t>
  </si>
  <si>
    <t>61.21</t>
  </si>
  <si>
    <t>Autres transferts en cap au pouvoir institutionnel</t>
  </si>
  <si>
    <t>Ô TK:Pouv institut</t>
  </si>
  <si>
    <t>Transferts en capital à l'intérieur d'un groupe institutionnel: autres transferts en capital au pouvoir institutionnel</t>
  </si>
  <si>
    <t>61.12</t>
  </si>
  <si>
    <t>TK-aides à l'invest au pouvoir institutionnel</t>
  </si>
  <si>
    <t>TK-AI:Pouv institut</t>
  </si>
  <si>
    <t>Transferts en capital à l'intérieur d'un groupe institutionnel: aides à l'investissement au pouvoir institutionnel</t>
  </si>
  <si>
    <t>61.11</t>
  </si>
  <si>
    <t>Ô TC pays hors UE (non-administrations publiques)</t>
  </si>
  <si>
    <t>Ô TK:Pays pas UE-Pri</t>
  </si>
  <si>
    <t>Autres transferts en capital aux pays autres que les pays membres de l'UE (non-administrations publiques)</t>
  </si>
  <si>
    <t>54.62</t>
  </si>
  <si>
    <t>TK-AI pays hors UE (non-administrations publiques)</t>
  </si>
  <si>
    <t>TK-AI:Pays pas UE-Pr</t>
  </si>
  <si>
    <t>Transferts en capital aux pays autres que les pays membres de l'UE (non-administrations publiques) : aides à l'investissement</t>
  </si>
  <si>
    <t>54.61</t>
  </si>
  <si>
    <t>Ô TK aux pays hors UE (administrations publiques)</t>
  </si>
  <si>
    <t>Ô TK:Pays pas UE-Pub</t>
  </si>
  <si>
    <t>Autres transferts en capital aux pays autres que les pays membres de l'UE (administrations publiques)</t>
  </si>
  <si>
    <t>54.52</t>
  </si>
  <si>
    <t>TK-AI aux pays hors UE (administrations publiques)</t>
  </si>
  <si>
    <t>TK-AI:Pays pas UE-Pu</t>
  </si>
  <si>
    <t>Transferts en capital aux pays autres que les pays membres de l'UE (administrations publiques) : aides à l'investissement</t>
  </si>
  <si>
    <t>54.51</t>
  </si>
  <si>
    <t>Ô TK institutions internationales ô que de l'UE</t>
  </si>
  <si>
    <t>Ô TK:Inst int pas UE</t>
  </si>
  <si>
    <t>Autres transferts en capital aux institutions internationales autres que les institutions de l'UE</t>
  </si>
  <si>
    <t>54.42</t>
  </si>
  <si>
    <t xml:space="preserve">TK-AI institutions internationales ô que de l'UE </t>
  </si>
  <si>
    <t>TK-AI:Inst int pasUE</t>
  </si>
  <si>
    <t>Transferts en capital aux institutions internationales autres que les institutions de l'UE : aides à l'investissement</t>
  </si>
  <si>
    <t>54.41</t>
  </si>
  <si>
    <t>Ô TK pays membres UE (non-administrat publiques)</t>
  </si>
  <si>
    <t>Ô TK:Pays UE-privé</t>
  </si>
  <si>
    <t>Autres transferts en capital aux pays membres de l'UE (non-administrations publiques)</t>
  </si>
  <si>
    <t>54.32</t>
  </si>
  <si>
    <t>TK-AI:pays membres UE (non-administrat publiques)</t>
  </si>
  <si>
    <t>TK-AI:Pays UE-privé</t>
  </si>
  <si>
    <t>Transferts en capital aux pays membres de l'UE (non-administrations publiques) : aides à l'investissement</t>
  </si>
  <si>
    <t>54.31</t>
  </si>
  <si>
    <t>Ô TK pays membres UE (administrations publiques)</t>
  </si>
  <si>
    <t>Ô TK:Pays UE-adm pu</t>
  </si>
  <si>
    <t>Autres transferts en capital aux pays membres de l'UE (administrations publiques)</t>
  </si>
  <si>
    <t>54.22</t>
  </si>
  <si>
    <t>TK-AI:pays membres UE(administrations publiques)</t>
  </si>
  <si>
    <t>TK-AI:Pays UE-adm pu</t>
  </si>
  <si>
    <t>Transferts en capital aux pays membres de l'UE (administrations publiques) : aides à l'investissement</t>
  </si>
  <si>
    <t>54.21</t>
  </si>
  <si>
    <t>Autres transf en capital aux institutions de l'UE</t>
  </si>
  <si>
    <t>Ô TK:Institutions UE</t>
  </si>
  <si>
    <t>Autres transferts en capital aux institutions de l'UE</t>
  </si>
  <si>
    <t>54.12</t>
  </si>
  <si>
    <t>TK-Aides à l'investissement institutions de l'UE</t>
  </si>
  <si>
    <t>TK-AI:Institution UE</t>
  </si>
  <si>
    <t>Transferts en capital aux institutions de l'UE : aides à l'investissement</t>
  </si>
  <si>
    <t>54.11</t>
  </si>
  <si>
    <t>54</t>
  </si>
  <si>
    <t>Autres transferts en capital aux ménages</t>
  </si>
  <si>
    <t>Ô TK:Ménages</t>
  </si>
  <si>
    <t>53.20</t>
  </si>
  <si>
    <t>Transf en cap-Aides à l'investissement aux ménages</t>
  </si>
  <si>
    <t>TK-AI:Ménages</t>
  </si>
  <si>
    <t>Transferts en capital aux ménages</t>
  </si>
  <si>
    <t>53.10</t>
  </si>
  <si>
    <t>53</t>
  </si>
  <si>
    <t>Autres transf en cap ASBL au service des ménages</t>
  </si>
  <si>
    <t>Ô TK:ASBL serv mén</t>
  </si>
  <si>
    <t>Autres transferts en capital aux ASBL au service des ménages</t>
  </si>
  <si>
    <t>52.20</t>
  </si>
  <si>
    <t>TK-Aides investissement ASBL au serv des ménages</t>
  </si>
  <si>
    <t>TK-AI:ASBL serv mén</t>
  </si>
  <si>
    <t>Transferts en capital - Aides à l'investissement aux ASBL au service des ménages</t>
  </si>
  <si>
    <t>52.10</t>
  </si>
  <si>
    <t>52</t>
  </si>
  <si>
    <t>Autres transf en capital aux sociétés d'assurance</t>
  </si>
  <si>
    <t>Ô TK:Soc assurance</t>
  </si>
  <si>
    <t>Autres transferts en capital aux sociétés d'assurance</t>
  </si>
  <si>
    <t>51.40</t>
  </si>
  <si>
    <t>Autres transf en capital institutions de crédit</t>
  </si>
  <si>
    <t>Ô TK:Instit crédit</t>
  </si>
  <si>
    <t>Autres transferts en capital aux institutions de crédit</t>
  </si>
  <si>
    <t>51.30</t>
  </si>
  <si>
    <t>Autres transf en capital aux entreprises privées</t>
  </si>
  <si>
    <t>Ô TK:Ent privées</t>
  </si>
  <si>
    <t>Autres transferts en capital aux entreprises privées</t>
  </si>
  <si>
    <t>51.22</t>
  </si>
  <si>
    <t>Autres transf en capital aux entreprises publiques</t>
  </si>
  <si>
    <t>Ô TK:Ent publiques</t>
  </si>
  <si>
    <t>Autres transferts en capital aux entreprises publiques</t>
  </si>
  <si>
    <t>51.21</t>
  </si>
  <si>
    <t>TK-Aides investissements aux entreprises privées</t>
  </si>
  <si>
    <t>TK-AI:Ent privées</t>
  </si>
  <si>
    <t>Transferts en capital - Aides à l'investissement aux entreprises privées</t>
  </si>
  <si>
    <t>51.12</t>
  </si>
  <si>
    <t>TK-Aides investissements aux entreprises publiques</t>
  </si>
  <si>
    <t>TK-AI:Ent publiques</t>
  </si>
  <si>
    <t>Transferts en capital - Aides à l'investissement aux entreprises publiques</t>
  </si>
  <si>
    <t>51.11</t>
  </si>
  <si>
    <t>51</t>
  </si>
  <si>
    <t>Transferts de revenus vers unités interrégionales</t>
  </si>
  <si>
    <t>TR unités interrég</t>
  </si>
  <si>
    <t>Transferts de revenus vers des unités interrégionales</t>
  </si>
  <si>
    <t>45.50</t>
  </si>
  <si>
    <t>Transferts de revenus au Pouvoir fédéral</t>
  </si>
  <si>
    <t>TR Pouvoir fédéral</t>
  </si>
  <si>
    <t>45.40</t>
  </si>
  <si>
    <t>Transferts de revenus à la Région Bxl-Capitale</t>
  </si>
  <si>
    <t>TR à la Région Bxl-C</t>
  </si>
  <si>
    <t>Transferts de revenus à la Région de Bruxelles-Capitale</t>
  </si>
  <si>
    <t>45.35</t>
  </si>
  <si>
    <t>Transferts de revenus à la Région wallonne</t>
  </si>
  <si>
    <t>TR à la RW</t>
  </si>
  <si>
    <t>45.34</t>
  </si>
  <si>
    <t>Transferts de revenus à la Communauté germanophone</t>
  </si>
  <si>
    <t>TR à Com germa</t>
  </si>
  <si>
    <t>45.26</t>
  </si>
  <si>
    <t>Transferts de revenus à la Communauté flamande</t>
  </si>
  <si>
    <t>TR à Com flamande</t>
  </si>
  <si>
    <t>45.25</t>
  </si>
  <si>
    <t>Transferts de revenus à la Commmunauté française</t>
  </si>
  <si>
    <t>TR à Com française</t>
  </si>
  <si>
    <t>45.24</t>
  </si>
  <si>
    <t>Transferts de revenus à la COCOM</t>
  </si>
  <si>
    <t>TR à la COCOM</t>
  </si>
  <si>
    <t>Transferts de revenus à la Commission communautaire commune</t>
  </si>
  <si>
    <t>45.13</t>
  </si>
  <si>
    <t>Transferts de revenus à la COCON</t>
  </si>
  <si>
    <t>TR à la COCON</t>
  </si>
  <si>
    <t>Transferts de revenus à la Commission communautaire flamande</t>
  </si>
  <si>
    <t>45.12</t>
  </si>
  <si>
    <t>Transferts de revenus à la COCOF</t>
  </si>
  <si>
    <t>TR à la COCOF</t>
  </si>
  <si>
    <t>Transferts de revenus à la Commission communautaire française</t>
  </si>
  <si>
    <t xml:space="preserve">45.11 </t>
  </si>
  <si>
    <t>45</t>
  </si>
  <si>
    <t xml:space="preserve">TR EAS:contributions aux charges intérêts </t>
  </si>
  <si>
    <t>TR EAS-contr chg î</t>
  </si>
  <si>
    <t>Transferts de revenus à l'enseignement autonome subsidié - Contributions aux charges d'intérêt de l'enseignement</t>
  </si>
  <si>
    <t>44.40</t>
  </si>
  <si>
    <t>TR EAS:frais fonctionnement de l'enseignement</t>
  </si>
  <si>
    <t>TR EAS: frs fct ens</t>
  </si>
  <si>
    <t>Transferts de revenus à l'enseignement autonome subsidié - Contributions aux autres frais de fonctionnement de l'enseignement</t>
  </si>
  <si>
    <t>44.30</t>
  </si>
  <si>
    <t>TR EAS: contributions pensions pers. enseignant</t>
  </si>
  <si>
    <t>TR EAS: pens enseig</t>
  </si>
  <si>
    <t>Transferts de revenus à l'enseignement autonome subsidié - Contributions aux pensions du personnel enseignant</t>
  </si>
  <si>
    <t>44.20</t>
  </si>
  <si>
    <t>TR EAS:traitements personnel enseignant</t>
  </si>
  <si>
    <t>TR EAS: sal enseig</t>
  </si>
  <si>
    <t>Transferts de revenus à l'enseignement autonome subsidié - Contributions aux traitements du personnel enseignant</t>
  </si>
  <si>
    <t>44.10</t>
  </si>
  <si>
    <t>44</t>
  </si>
  <si>
    <t>Transferts de revenus aux autres pouvoirs locaux</t>
  </si>
  <si>
    <t>TR ô pouvoirs locaux</t>
  </si>
  <si>
    <t>43.59</t>
  </si>
  <si>
    <t>Transferts de revenus aux Zones de secours</t>
  </si>
  <si>
    <t>TR Zones de secours</t>
  </si>
  <si>
    <t xml:space="preserve">43.54 </t>
  </si>
  <si>
    <t>Transferts de revenus aux Intercommunales  S.1313</t>
  </si>
  <si>
    <t>TR Intercom S1313</t>
  </si>
  <si>
    <t>Transferts de revenus aux Intercommunales du secteur S.1313</t>
  </si>
  <si>
    <t>43.53</t>
  </si>
  <si>
    <t>Transferts de revenus aux CPAS</t>
  </si>
  <si>
    <t>TR aux CPAS</t>
  </si>
  <si>
    <t>43.52</t>
  </si>
  <si>
    <t>Transferts de revenus aux Zones de police</t>
  </si>
  <si>
    <t>TR Zones de police</t>
  </si>
  <si>
    <t>43.51</t>
  </si>
  <si>
    <t>Transferts de revenus aux ASBL des pouvoirs locaux</t>
  </si>
  <si>
    <t>TR ASBL Pouv Locaux</t>
  </si>
  <si>
    <t>43.40</t>
  </si>
  <si>
    <t>TR Communes-ô frais fonctionnement enseignement</t>
  </si>
  <si>
    <t>TR Com-ô frs enseig</t>
  </si>
  <si>
    <t>Transferts de revenus aux Communes - Contributions aux autres frais de fonctionnement de l'enseignement</t>
  </si>
  <si>
    <t>43.26</t>
  </si>
  <si>
    <t>TR Communes-contributions pensions enseignants</t>
  </si>
  <si>
    <t>TR Com-pens enseign</t>
  </si>
  <si>
    <t>Transferts de revenus aux Communes - Contributions aux pensions du personnel enseignant</t>
  </si>
  <si>
    <t>43.25</t>
  </si>
  <si>
    <t>TR Communes-contributions au salaire enseignants</t>
  </si>
  <si>
    <t>TR Com-sal enseign</t>
  </si>
  <si>
    <t>Transferts de revenus aux Communes - Contributions aux traitements du personnel enseignant</t>
  </si>
  <si>
    <t>43.24</t>
  </si>
  <si>
    <t>TR Communes-contributions aux charges d'intérêt</t>
  </si>
  <si>
    <t>TR Com-contr chg î</t>
  </si>
  <si>
    <t>Transferts de revenus aux Communes - Contributions aux charges d'intérêt</t>
  </si>
  <si>
    <t>43.23</t>
  </si>
  <si>
    <t>TR Communes-contributions spécifiques</t>
  </si>
  <si>
    <t>TR Com-contr spécif</t>
  </si>
  <si>
    <t>Transferts de revenus aux Communes - Contributions spécifiques</t>
  </si>
  <si>
    <t>43.22</t>
  </si>
  <si>
    <t>TR Communes-contributions générales</t>
  </si>
  <si>
    <t>TR Com-contr géné</t>
  </si>
  <si>
    <t>Transferts de revenus aux Communes - Contributions générales</t>
  </si>
  <si>
    <t>43.21</t>
  </si>
  <si>
    <t>TR Provinces-ô frais fonctionnement enseignement</t>
  </si>
  <si>
    <t>TR Prov-ô frs enseig</t>
  </si>
  <si>
    <t>Transferts de revenus aux Provinces - Contributions aux autres frais de fonctionnement de l'enseignement</t>
  </si>
  <si>
    <t>43.16</t>
  </si>
  <si>
    <t>TR Provinces-Contributions pensions enseignants</t>
  </si>
  <si>
    <t>TR Prov-pens enseign</t>
  </si>
  <si>
    <t>Transferts de revenus aux Provinces - Contributions aux pensions du personnel enseignant</t>
  </si>
  <si>
    <t>43.15</t>
  </si>
  <si>
    <t>TR Provinces-Contributions salaires enseignants</t>
  </si>
  <si>
    <t>TR Prov-sal enseign</t>
  </si>
  <si>
    <t>Transferts de revenus aux Provinces - Contributions aux traitements du personnel enseignant</t>
  </si>
  <si>
    <t>43.14</t>
  </si>
  <si>
    <t>TR aux Provinces-Contributions charges d'intérêt</t>
  </si>
  <si>
    <t>TR Prov-contr chg î</t>
  </si>
  <si>
    <t>Transferts de revenus aux Provinces - Contributions aux charges d'intérêt</t>
  </si>
  <si>
    <t>43.13</t>
  </si>
  <si>
    <t>TR aux Provinces-Contributions spécifiques</t>
  </si>
  <si>
    <t>TR Prov-contr spécif</t>
  </si>
  <si>
    <t xml:space="preserve"> Transferts de revenus aux Provinces - Contributions spécifiques</t>
  </si>
  <si>
    <t>43.12</t>
  </si>
  <si>
    <t>TR aux Provinces-Contributions générales</t>
  </si>
  <si>
    <t>TR Prov-contr géné</t>
  </si>
  <si>
    <t>Transferts de revenus aux Provinces - Contributions générales</t>
  </si>
  <si>
    <t>43.11</t>
  </si>
  <si>
    <t>43</t>
  </si>
  <si>
    <t>TR ASS: autres transferts de revenus</t>
  </si>
  <si>
    <t>TR ASS- autres</t>
  </si>
  <si>
    <t>Autres transferts de revenus aux administrations de sécurité sociale</t>
  </si>
  <si>
    <t>42.90</t>
  </si>
  <si>
    <t>TR ASS: subvention globale à la sécurité sociale</t>
  </si>
  <si>
    <t>TR ASS-subv globale</t>
  </si>
  <si>
    <t>Transferts de revenus Subvention globale à la sécurité sociale</t>
  </si>
  <si>
    <t>42.80</t>
  </si>
  <si>
    <t>TR ASS:formation professionnelle des adultes</t>
  </si>
  <si>
    <t>TR ASS form prof ad</t>
  </si>
  <si>
    <t>Transferts de revenus aux administrations de sécurité sociale: Formation professionnelle des adultes</t>
  </si>
  <si>
    <t>42.70</t>
  </si>
  <si>
    <t>TR ASS:accident du travail,maladie professionnelle</t>
  </si>
  <si>
    <t>TR ASS:acc-mal prof</t>
  </si>
  <si>
    <t>Transferts de revenus aux administrations de sécurité sociale: Accidents de travail et maladies professionnelles</t>
  </si>
  <si>
    <t>42.60</t>
  </si>
  <si>
    <t>TR adm sécurité sociale:charges de famille</t>
  </si>
  <si>
    <t>TR ASS:chge famille</t>
  </si>
  <si>
    <t>Transferts de revenus aux administrations de sécurité sociale: Charges de famille</t>
  </si>
  <si>
    <t>42.50</t>
  </si>
  <si>
    <t>TR adm sécurité sociale:chômage</t>
  </si>
  <si>
    <t>TR ASS:chômage</t>
  </si>
  <si>
    <t>Transferts de revenus aux administrations de sécurité sociale: Chômage</t>
  </si>
  <si>
    <t>42.40</t>
  </si>
  <si>
    <t>TR adm sécurité sociale: invalidité et handicap</t>
  </si>
  <si>
    <t>TR ASS:inval/handic</t>
  </si>
  <si>
    <t>Transferts de revenus aux administrations de sécurité sociale: Invalidité et handicap</t>
  </si>
  <si>
    <t>42.30</t>
  </si>
  <si>
    <t>TR adm sécurité sociale: maladie</t>
  </si>
  <si>
    <t>TR ASS:maladie</t>
  </si>
  <si>
    <t>Transferts de revenus aux administrations de sécurité sociale: Maladie</t>
  </si>
  <si>
    <t>42.20</t>
  </si>
  <si>
    <t>TR adm sécurité sociale: vieillesse, décès, survie</t>
  </si>
  <si>
    <t>TR ASS:vieil,décès</t>
  </si>
  <si>
    <t>Transferts de revenus aux administrations de sécurité sociale: Vieillesse, décès, survie</t>
  </si>
  <si>
    <t>42.10</t>
  </si>
  <si>
    <t>42</t>
  </si>
  <si>
    <t>Transferts de revenus aux autres unités publiques</t>
  </si>
  <si>
    <t>TR autres unités pub</t>
  </si>
  <si>
    <t>41.70</t>
  </si>
  <si>
    <t>Transferts de revenus aux ASBL des adm publiques</t>
  </si>
  <si>
    <t>TR aux ASBL-adm pub</t>
  </si>
  <si>
    <t>Transferts de revenus aux ASBL des administrations publiques</t>
  </si>
  <si>
    <t>41.60</t>
  </si>
  <si>
    <t>TR aux étab enseignement pouvoir institutionnel</t>
  </si>
  <si>
    <t>TR ens pouv instit</t>
  </si>
  <si>
    <t>Transferts de revenus aux établissements d'enseignement du pouvoir institutionnel</t>
  </si>
  <si>
    <t>41.50</t>
  </si>
  <si>
    <t>Transferts de revenus aux UAP</t>
  </si>
  <si>
    <t>TR aux UAP</t>
  </si>
  <si>
    <t>Transferts de revenus aux organismes administratifs publics (OAP)</t>
  </si>
  <si>
    <t>41.40</t>
  </si>
  <si>
    <t>Transferts de revenus aux SACA</t>
  </si>
  <si>
    <t>TR aux SACA</t>
  </si>
  <si>
    <t>Transferts de revenus aux services administratifs à comptabilité autonome (SACA)</t>
  </si>
  <si>
    <t>41.30</t>
  </si>
  <si>
    <t>TR aux fonds budgétaires non organiques</t>
  </si>
  <si>
    <t>TR fonds budg.</t>
  </si>
  <si>
    <t>Transferts de revenus aux fonds budgétaires non organiques</t>
  </si>
  <si>
    <t>41.20</t>
  </si>
  <si>
    <t>Transferts de revenus au pouvoir institutionnel</t>
  </si>
  <si>
    <t>TR pouvoir instit</t>
  </si>
  <si>
    <t>41.10</t>
  </si>
  <si>
    <t>41</t>
  </si>
  <si>
    <t>TR aux pays hors UE-non-administrations publiques</t>
  </si>
  <si>
    <t>TR pays hors UE-priv</t>
  </si>
  <si>
    <t>Transferts de revenus aux pays autres que les pays membres de l'UE (non-administrations publiques)</t>
  </si>
  <si>
    <t>35.60</t>
  </si>
  <si>
    <t>TR aux pays hors UE-administrations publiques</t>
  </si>
  <si>
    <t>TR pays hors UE-pub</t>
  </si>
  <si>
    <t>Transferts de revenus aux pays autres que les pays membres de l'UE (administrations publiques)</t>
  </si>
  <si>
    <t>35.50</t>
  </si>
  <si>
    <t>TR aux institutions internationales autres que UE</t>
  </si>
  <si>
    <t>TR insti int non UE</t>
  </si>
  <si>
    <t>Transferts de revenus aux institutions internationales autres que les institutions de l'UE</t>
  </si>
  <si>
    <t>35.40</t>
  </si>
  <si>
    <t>Transferts de revenus aux pays de l'UE-sect privé</t>
  </si>
  <si>
    <t>TR pays UE-privé</t>
  </si>
  <si>
    <t>Transferts de revenus aux pays membres de l'UE (non-administrations publiques)</t>
  </si>
  <si>
    <t>35.30</t>
  </si>
  <si>
    <t>Transferts de revenus aux pays de l'UE-adm public</t>
  </si>
  <si>
    <t>TR pays UE-adm pub</t>
  </si>
  <si>
    <t>Transferts de revenus aux pays membres de l'UE (administrations publiques)</t>
  </si>
  <si>
    <t>35.20</t>
  </si>
  <si>
    <t>Transferts de revenus aux institutions de l'UE</t>
  </si>
  <si>
    <t>TR institutions UE</t>
  </si>
  <si>
    <t>Transferts de revenus aux Institutions de l'UE</t>
  </si>
  <si>
    <t>35.10</t>
  </si>
  <si>
    <t>35</t>
  </si>
  <si>
    <t>Autres prestations aux ménages producteurs</t>
  </si>
  <si>
    <t>Ô prst mén prod</t>
  </si>
  <si>
    <t>Autres prestations aux ménages en tant que producteurs</t>
  </si>
  <si>
    <t>34.50</t>
  </si>
  <si>
    <t>Autres prestations nature ménages consommateurs</t>
  </si>
  <si>
    <t>Prst nature mén cons</t>
  </si>
  <si>
    <t>Prestations en nature aux ménages en tant que consommateurs</t>
  </si>
  <si>
    <t>34.42</t>
  </si>
  <si>
    <t>Autres prestations espèces ménages consommateurs</t>
  </si>
  <si>
    <t>Prst espèce mén cons</t>
  </si>
  <si>
    <t>Prestations en espèces aux ménages en tant que consommateurs</t>
  </si>
  <si>
    <t>34.41</t>
  </si>
  <si>
    <t>Autres prestations soc en nature aux ménages</t>
  </si>
  <si>
    <t>Prst soc nature mén</t>
  </si>
  <si>
    <t>Prestations sociales en nature</t>
  </si>
  <si>
    <t>34.32</t>
  </si>
  <si>
    <t xml:space="preserve">Autres prestations soc en espèces aux ménages </t>
  </si>
  <si>
    <t>Prst soc espèces mén</t>
  </si>
  <si>
    <t xml:space="preserve">Prestations sociales en espèces </t>
  </si>
  <si>
    <t>34.31</t>
  </si>
  <si>
    <t>Pensions de guerre</t>
  </si>
  <si>
    <t>34.20</t>
  </si>
  <si>
    <t>Pension veuves/orphelins-administrations publiques</t>
  </si>
  <si>
    <t>Pension Vve/orph-pub</t>
  </si>
  <si>
    <t>Pensions de veuves et orphelins du personnel des administrations publiques</t>
  </si>
  <si>
    <t>34.10</t>
  </si>
  <si>
    <t>34</t>
  </si>
  <si>
    <t>Transferts de revenus aux ASBL service des ménages</t>
  </si>
  <si>
    <t>TR ASBL serv ménages</t>
  </si>
  <si>
    <t>Transferts de revenus aux ASBL au service des ménages</t>
  </si>
  <si>
    <t>33.00</t>
  </si>
  <si>
    <t>33</t>
  </si>
  <si>
    <t>Transferts de revenus autres subv expl privé</t>
  </si>
  <si>
    <t>TR ô subv expl-privé</t>
  </si>
  <si>
    <t>Transferts de revenus, autres que des subventions d'exploitation, aux entreprises et institutions financières</t>
  </si>
  <si>
    <t>32.00</t>
  </si>
  <si>
    <t>32</t>
  </si>
  <si>
    <t>Subv réduction de cotisations patronales ciblées</t>
  </si>
  <si>
    <t>Subv réd cot patron</t>
  </si>
  <si>
    <t>Réduction de cotisations patronales ciblées</t>
  </si>
  <si>
    <t>31.40</t>
  </si>
  <si>
    <t>Autres subventions d'exploitation - privé</t>
  </si>
  <si>
    <t>Ô subv expl-privé</t>
  </si>
  <si>
    <t>Autres subventions d'exploitation à des producteurs autres que les entreprises publiques</t>
  </si>
  <si>
    <t>31.32</t>
  </si>
  <si>
    <t>Subv exploitation en matière de prix - privé</t>
  </si>
  <si>
    <t>Subv prix-privé</t>
  </si>
  <si>
    <t>Subventions d'exploitation en matière de prix à des producteurs autres que les entreprises publiques</t>
  </si>
  <si>
    <t>31.31</t>
  </si>
  <si>
    <t>Autres subv exploitation - entreprises publiques</t>
  </si>
  <si>
    <t>Ô subv expl-entr pub</t>
  </si>
  <si>
    <t>Autres subventions d'exploitation aux entreprises publiques</t>
  </si>
  <si>
    <t xml:space="preserve">31.22 </t>
  </si>
  <si>
    <t>Subv expl en matière prix - entreprises publiques</t>
  </si>
  <si>
    <t>Subv prix-entr pub</t>
  </si>
  <si>
    <t>Subventions d'exploitation en matière de prix aux entreprises publiques</t>
  </si>
  <si>
    <t>31.21</t>
  </si>
  <si>
    <t>Subv expl réduisant les intérêts - autres entr</t>
  </si>
  <si>
    <t>Subv red î-entr pri</t>
  </si>
  <si>
    <t>Subventions d'exploitation réduisant les intérêts aux autres entreprises</t>
  </si>
  <si>
    <t>31.12</t>
  </si>
  <si>
    <t>Subv expl réduisant les intérêts - entr publiques</t>
  </si>
  <si>
    <t>Subv red î-entr pub</t>
  </si>
  <si>
    <t>Subventions d'exploitation réduisant les intérêts aux entreprises publiques</t>
  </si>
  <si>
    <t>31.11</t>
  </si>
  <si>
    <t>31</t>
  </si>
  <si>
    <t xml:space="preserve">Dividendes distribués </t>
  </si>
  <si>
    <t>Dividendes distri.</t>
  </si>
  <si>
    <t>25.00</t>
  </si>
  <si>
    <t>25</t>
  </si>
  <si>
    <t>Locations de terres-secteur public</t>
  </si>
  <si>
    <t>Loc terres-public</t>
  </si>
  <si>
    <t>Locations de terres : paiements à l'intérieur du secteur des administations publiques</t>
  </si>
  <si>
    <t>24.20</t>
  </si>
  <si>
    <t>Locations de terres-secteur privé</t>
  </si>
  <si>
    <t>Loc terres-privé</t>
  </si>
  <si>
    <t>Locations de terres : paiements à d'autres secteurs que le secteur des administrations publiques</t>
  </si>
  <si>
    <t xml:space="preserve">24.10 </t>
  </si>
  <si>
    <t>24</t>
  </si>
  <si>
    <t>Autres intérêts</t>
  </si>
  <si>
    <t>21.60</t>
  </si>
  <si>
    <t>Intérêts sur leasings financiers</t>
  </si>
  <si>
    <t>Intérêts leasings</t>
  </si>
  <si>
    <t>21.50</t>
  </si>
  <si>
    <t>Intérêts de la dette commerciale</t>
  </si>
  <si>
    <t>Î dette commerciale</t>
  </si>
  <si>
    <t>21.40</t>
  </si>
  <si>
    <t>Charges d'intérêt de la dette-secteur public</t>
  </si>
  <si>
    <t>Chg î dette sect pub</t>
  </si>
  <si>
    <t>Charges d'intérêt de la dette à l'intérieur du secteur des administrations publiques</t>
  </si>
  <si>
    <t>21.30</t>
  </si>
  <si>
    <t>Charges intérêt dette publique monnaies étrangères</t>
  </si>
  <si>
    <t>Chg î dette publ dev</t>
  </si>
  <si>
    <t>Charges d'intérêt de la dette publique en monnaies étrangères</t>
  </si>
  <si>
    <t>21.20</t>
  </si>
  <si>
    <t>Charges d'intérêt de la dette publique en euros</t>
  </si>
  <si>
    <t>Chg î dette publ €</t>
  </si>
  <si>
    <t>21.10</t>
  </si>
  <si>
    <t>21</t>
  </si>
  <si>
    <t>Entretien VH et routes-secteur public</t>
  </si>
  <si>
    <t>Entr VH/routes-pub</t>
  </si>
  <si>
    <t>Réparations et entretien d'ouvrage en matière de travaux routiers et hydrauliques n'augmentant pas la valeur: frais payés à l'intérieur du secteur des administrations publiques</t>
  </si>
  <si>
    <t>14.20</t>
  </si>
  <si>
    <t>Entretien VH et routes-secteur privé</t>
  </si>
  <si>
    <t>Entr VH/routes-privé</t>
  </si>
  <si>
    <t>Réparations et entretien d'ouvrage en matière de travaux routiers et hydrauliques n'augmentant pas la valeur: frais payés à des secteurs autres que le secteur des administrations publiques</t>
  </si>
  <si>
    <t>14.10</t>
  </si>
  <si>
    <t>14</t>
  </si>
  <si>
    <t>Impôts payés sous-secteur public</t>
  </si>
  <si>
    <t>Impôts payés-public</t>
  </si>
  <si>
    <t>Impôts payés à des sous-secteurs des administrations publiques</t>
  </si>
  <si>
    <t>12.50</t>
  </si>
  <si>
    <t>Locations de bâtiments -secteur public</t>
  </si>
  <si>
    <t>Loc bâtiments-pub</t>
  </si>
  <si>
    <t>Locations de bâtiments payés à l'intérieur du secteur des administrations publiques</t>
  </si>
  <si>
    <t>12.22</t>
  </si>
  <si>
    <t>Frais généraux de fonctionnement -secteur public</t>
  </si>
  <si>
    <t>Frais de fct-public</t>
  </si>
  <si>
    <t>Achats de biens non durables et de services, frais généraux de fonctionnement payés à l'intérieur du secteur des administrations publiques</t>
  </si>
  <si>
    <t>12.21</t>
  </si>
  <si>
    <t>Locations de bâtiments -secteur privé</t>
  </si>
  <si>
    <t>Loc bâtiments-privé</t>
  </si>
  <si>
    <t>Locations de bâtiments payés à des secteurs autres que le secteur des administrations publiques</t>
  </si>
  <si>
    <t>12.12</t>
  </si>
  <si>
    <t>Frais généraux de fonctionnement - secteur privé</t>
  </si>
  <si>
    <t>Frais de fct-privé</t>
  </si>
  <si>
    <t>Frais généraux de fonctionnement</t>
  </si>
  <si>
    <t>12.11</t>
  </si>
  <si>
    <t>12</t>
  </si>
  <si>
    <t>Salaire en nature</t>
  </si>
  <si>
    <t>11.40</t>
  </si>
  <si>
    <t>Pension du personnel des administrations publiques</t>
  </si>
  <si>
    <t>Pension du personnel</t>
  </si>
  <si>
    <t>Pensions du personnel des administrations publiques</t>
  </si>
  <si>
    <t>11.33</t>
  </si>
  <si>
    <t>Paiement maintenu du salaire</t>
  </si>
  <si>
    <t>Paiement maint sal</t>
  </si>
  <si>
    <t xml:space="preserve">11.32 </t>
  </si>
  <si>
    <t>Allocations directes</t>
  </si>
  <si>
    <t>11.31</t>
  </si>
  <si>
    <t>Cotisations sociales versées institutions/fonds</t>
  </si>
  <si>
    <t>Cotisations sociales</t>
  </si>
  <si>
    <t>Cotisations sociales à charge des employeurs, versées à des institutions ou fonds</t>
  </si>
  <si>
    <t>11.20</t>
  </si>
  <si>
    <t>Autres éléments de la rémunération</t>
  </si>
  <si>
    <t>Rémunération/autres</t>
  </si>
  <si>
    <t>11.12</t>
  </si>
  <si>
    <t>Rémunération suivant les barèmes</t>
  </si>
  <si>
    <t>Rémunération/barèmes</t>
  </si>
  <si>
    <t>11.11</t>
  </si>
  <si>
    <t>11.00</t>
  </si>
  <si>
    <t>Annuités en matière de leasings financiers</t>
  </si>
  <si>
    <t xml:space="preserve">Annuités leasings </t>
  </si>
  <si>
    <t>Annuités en matière de leasing financiers</t>
  </si>
  <si>
    <t>04.00</t>
  </si>
  <si>
    <t>04</t>
  </si>
  <si>
    <t xml:space="preserve">Régularisations </t>
  </si>
  <si>
    <t>03.20</t>
  </si>
  <si>
    <t>03.10</t>
  </si>
  <si>
    <t>03</t>
  </si>
  <si>
    <t>Non ventilé</t>
  </si>
  <si>
    <t>01.00</t>
  </si>
  <si>
    <t>Libellé long (50 caractères)</t>
  </si>
  <si>
    <t>Libellé court (20 caractères)</t>
  </si>
  <si>
    <t>Libellé</t>
  </si>
  <si>
    <t>Code SEC = Compte Budgétaire</t>
  </si>
  <si>
    <t>Groupe</t>
  </si>
  <si>
    <t>Recettes spécifiques - Division organique 09
Services du Gouvernement wallon et organismes non rattachés aux divisions organiques</t>
  </si>
  <si>
    <t>Produit de cession de participation et remboursement de crédits octroyés dans le cadre du développement et de la restructuration des entreprises</t>
  </si>
  <si>
    <t>Liquidation de participations à l'intérieur des administrations publiques</t>
  </si>
  <si>
    <t>DO</t>
  </si>
  <si>
    <t>(Supprimé) Fonds destiné à la réalisation du Plan de relance et de résilience</t>
  </si>
  <si>
    <t>Transferts de revenus dans le cadre de dépenses préfinancées par l'entité (FRR)</t>
  </si>
  <si>
    <t>Transferts en capital dans le cadre de la Facilité pour la relance et la résilience européenne (FRR)</t>
  </si>
  <si>
    <t>Remboursement de l'UE dans le cadre de dépenses préfinancées par l'entité (FRR)</t>
  </si>
  <si>
    <t xml:space="preserve">Location de bâtiments industriels </t>
  </si>
  <si>
    <t>Transfert en capital en provenance des outils financiers</t>
  </si>
  <si>
    <t xml:space="preserve">Produits résultant de la vente et de l’attribution au secteur privé de biens immobiliers  - Terrain </t>
  </si>
  <si>
    <t>Produits résultant de la vente et de l’attribution au secteur privé de biens immobiliers  - Bâtiment</t>
  </si>
  <si>
    <t>Produits divers - Taxes et impôts indirects divers</t>
  </si>
  <si>
    <t>Produits divers - Impôts directs divers</t>
  </si>
  <si>
    <t>Produits divers - Divers transferts de revenus des entreprises</t>
  </si>
  <si>
    <t>Produits divers - Divers transferts de revenus des ménages</t>
  </si>
  <si>
    <t>Produits divers - Remboursement d'expropriations</t>
  </si>
  <si>
    <t xml:space="preserve">Transferts de revenu en provenance du pouvoir Fédéral </t>
  </si>
  <si>
    <t>Recettes diverses - Transfert en capital en provenance des ménages</t>
  </si>
  <si>
    <t>Fonds destiné à la réalisation de programmes particuliers financés par le F.E.D.E.R. (Programmation 2021-2027)</t>
  </si>
  <si>
    <t>Fonds destiné à la réalisation de programmes particuliers financés par le F.S.E. (Programmation 2021-2027)</t>
  </si>
  <si>
    <t>Fonds destiné à la réalisation de programmes particuliers financés par LIFE (Programmation 2021-2027)</t>
  </si>
  <si>
    <t>Fonds destiné à la réalisation de programmes particuliers financés par le F.E.D.E.R. (Programmation 2014-2020)</t>
  </si>
  <si>
    <t>Fonds destiné à la réalisation de programmes particuliers financés par LIFE  (Programmation 2014-2020)</t>
  </si>
  <si>
    <t>Remboursement de subventions accordées à des ASBL </t>
  </si>
  <si>
    <t>Remboursement des aides au logement accordées aux particuliers </t>
  </si>
  <si>
    <t>Remboursement des aides au logement accordées aux particuliers en région de langue allemande </t>
  </si>
  <si>
    <t>Participation bénéficiaire versée à la Région par l'organisme qui couvre l'assurance contre le risque de perte de revenus</t>
  </si>
  <si>
    <t>Remboursement des prestations effectuées pour compte de la Communauté germanophone </t>
  </si>
  <si>
    <t>Remboursement de subventions accordées aux OAP </t>
  </si>
  <si>
    <t>901.167</t>
  </si>
  <si>
    <t>901.168</t>
  </si>
  <si>
    <t>901.169</t>
  </si>
  <si>
    <t>901.073</t>
  </si>
  <si>
    <t>901.111</t>
  </si>
  <si>
    <t>923.001</t>
  </si>
  <si>
    <t>923.002</t>
  </si>
  <si>
    <t>901.170</t>
  </si>
  <si>
    <t>901.171</t>
  </si>
  <si>
    <t>901.109</t>
  </si>
  <si>
    <t>901.110</t>
  </si>
  <si>
    <t>901.137</t>
  </si>
  <si>
    <t>901.172</t>
  </si>
  <si>
    <t>901.138</t>
  </si>
  <si>
    <t>901.114</t>
  </si>
  <si>
    <t>901.018</t>
  </si>
  <si>
    <t>905.001</t>
  </si>
  <si>
    <t>904.001</t>
  </si>
  <si>
    <t>901.046</t>
  </si>
  <si>
    <t>901.053</t>
  </si>
  <si>
    <t>918.001</t>
  </si>
  <si>
    <t>919.001</t>
  </si>
  <si>
    <t>916.001</t>
  </si>
  <si>
    <t>901.061</t>
  </si>
  <si>
    <t>901.062</t>
  </si>
  <si>
    <t>901.064</t>
  </si>
  <si>
    <t>901.065</t>
  </si>
  <si>
    <t>901.066</t>
  </si>
  <si>
    <t>901.070</t>
  </si>
  <si>
    <t>901.071</t>
  </si>
  <si>
    <t>926.003</t>
  </si>
  <si>
    <t>901.080</t>
  </si>
  <si>
    <t>901.081</t>
  </si>
  <si>
    <t>901.083</t>
  </si>
  <si>
    <t>901.084</t>
  </si>
  <si>
    <t>901.088</t>
  </si>
  <si>
    <t>901.091</t>
  </si>
  <si>
    <t>904.004</t>
  </si>
  <si>
    <t>926.001</t>
  </si>
  <si>
    <t>901.024</t>
  </si>
  <si>
    <t>928.001</t>
  </si>
  <si>
    <t>928.007</t>
  </si>
  <si>
    <t>928.008</t>
  </si>
  <si>
    <t>928.003</t>
  </si>
  <si>
    <t>928.004</t>
  </si>
  <si>
    <t>928.005</t>
  </si>
  <si>
    <t>907.001</t>
  </si>
  <si>
    <t>907.003</t>
  </si>
  <si>
    <t>907.005</t>
  </si>
  <si>
    <t>907.007</t>
  </si>
  <si>
    <t>907.009</t>
  </si>
  <si>
    <t>907.013</t>
  </si>
  <si>
    <t>907.004</t>
  </si>
  <si>
    <t>907.008</t>
  </si>
  <si>
    <t>907.010</t>
  </si>
  <si>
    <t>907.014</t>
  </si>
  <si>
    <t>901.049</t>
  </si>
  <si>
    <t>901.050</t>
  </si>
  <si>
    <t>901.052</t>
  </si>
  <si>
    <t>901.054</t>
  </si>
  <si>
    <t>908.001</t>
  </si>
  <si>
    <t>908.006</t>
  </si>
  <si>
    <t>908.002</t>
  </si>
  <si>
    <t>908.005</t>
  </si>
  <si>
    <t>908.007</t>
  </si>
  <si>
    <t>910.003</t>
  </si>
  <si>
    <t>910.005</t>
  </si>
  <si>
    <t>901.055</t>
  </si>
  <si>
    <t>901.057</t>
  </si>
  <si>
    <t>920.001</t>
  </si>
  <si>
    <t>901.068</t>
  </si>
  <si>
    <t>924.001</t>
  </si>
  <si>
    <t>924.002</t>
  </si>
  <si>
    <t>924.003</t>
  </si>
  <si>
    <t>927.001</t>
  </si>
  <si>
    <t>901.076</t>
  </si>
  <si>
    <t>901.077</t>
  </si>
  <si>
    <t>901.087</t>
  </si>
  <si>
    <t>901.089</t>
  </si>
  <si>
    <t>901.090</t>
  </si>
  <si>
    <t>901.092</t>
  </si>
  <si>
    <t>901.020</t>
  </si>
  <si>
    <t>901.021</t>
  </si>
  <si>
    <t>901.022</t>
  </si>
  <si>
    <t>901.023</t>
  </si>
  <si>
    <t>901.016</t>
  </si>
  <si>
    <t>901.181</t>
  </si>
  <si>
    <t>911.001</t>
  </si>
  <si>
    <t>912.001</t>
  </si>
  <si>
    <t>901.002</t>
  </si>
  <si>
    <t>901.003</t>
  </si>
  <si>
    <t>901.004</t>
  </si>
  <si>
    <t>901.005</t>
  </si>
  <si>
    <t>901.006</t>
  </si>
  <si>
    <t>901.007</t>
  </si>
  <si>
    <t>901.008</t>
  </si>
  <si>
    <t>901.009</t>
  </si>
  <si>
    <t>901.010</t>
  </si>
  <si>
    <t>901.011</t>
  </si>
  <si>
    <t>901.012</t>
  </si>
  <si>
    <t>901.013</t>
  </si>
  <si>
    <t>901.014</t>
  </si>
  <si>
    <t>901.015</t>
  </si>
  <si>
    <t>901.028</t>
  </si>
  <si>
    <t>901.029</t>
  </si>
  <si>
    <t>901.030</t>
  </si>
  <si>
    <t>901.031</t>
  </si>
  <si>
    <t>901.025</t>
  </si>
  <si>
    <t>901.026</t>
  </si>
  <si>
    <t>901.027</t>
  </si>
  <si>
    <t>901.032</t>
  </si>
  <si>
    <t>901.033</t>
  </si>
  <si>
    <t>901.035</t>
  </si>
  <si>
    <t>901.036</t>
  </si>
  <si>
    <t>901.037</t>
  </si>
  <si>
    <t>901.038</t>
  </si>
  <si>
    <t>901.039</t>
  </si>
  <si>
    <t>901.040</t>
  </si>
  <si>
    <t>901.041</t>
  </si>
  <si>
    <t>901.042</t>
  </si>
  <si>
    <t>901.043</t>
  </si>
  <si>
    <t>901.044</t>
  </si>
  <si>
    <t>901.045</t>
  </si>
  <si>
    <t>901.051</t>
  </si>
  <si>
    <t>909.001</t>
  </si>
  <si>
    <t>901.047</t>
  </si>
  <si>
    <t>901.093</t>
  </si>
  <si>
    <t>901.098</t>
  </si>
  <si>
    <t>901.099</t>
  </si>
  <si>
    <t>901.095</t>
  </si>
  <si>
    <t>901.094</t>
  </si>
  <si>
    <t>901.096</t>
  </si>
  <si>
    <t>901.097</t>
  </si>
  <si>
    <t>899.001</t>
  </si>
  <si>
    <t>899.002</t>
  </si>
  <si>
    <t>899.003</t>
  </si>
  <si>
    <t>899.004</t>
  </si>
  <si>
    <t>899.005</t>
  </si>
  <si>
    <t>899.007</t>
  </si>
  <si>
    <t>899.008</t>
  </si>
  <si>
    <t>899.010</t>
  </si>
  <si>
    <t>902.002</t>
  </si>
  <si>
    <t>903.002</t>
  </si>
  <si>
    <t>902.001</t>
  </si>
  <si>
    <t>902.003</t>
  </si>
  <si>
    <t>906.001</t>
  </si>
  <si>
    <t>906.002</t>
  </si>
  <si>
    <t>906.003</t>
  </si>
  <si>
    <t>902.004</t>
  </si>
  <si>
    <t>901.058</t>
  </si>
  <si>
    <t>913.001</t>
  </si>
  <si>
    <t>914.001</t>
  </si>
  <si>
    <t>901.059</t>
  </si>
  <si>
    <t>901.060</t>
  </si>
  <si>
    <t>903.010</t>
  </si>
  <si>
    <t>903.005</t>
  </si>
  <si>
    <t>902.006</t>
  </si>
  <si>
    <t>902.005</t>
  </si>
  <si>
    <t>906.004</t>
  </si>
  <si>
    <t>915.002</t>
  </si>
  <si>
    <t>915.003</t>
  </si>
  <si>
    <t>901.063</t>
  </si>
  <si>
    <t>917.001</t>
  </si>
  <si>
    <t>903.008</t>
  </si>
  <si>
    <t>903.004</t>
  </si>
  <si>
    <t>903.011</t>
  </si>
  <si>
    <t>903.007</t>
  </si>
  <si>
    <t>903.003</t>
  </si>
  <si>
    <t>921.001</t>
  </si>
  <si>
    <t>901.067</t>
  </si>
  <si>
    <t>902.008</t>
  </si>
  <si>
    <t>902.007</t>
  </si>
  <si>
    <t>903.013</t>
  </si>
  <si>
    <t>902.009</t>
  </si>
  <si>
    <t>917.002</t>
  </si>
  <si>
    <t>917.004</t>
  </si>
  <si>
    <t>91611000</t>
  </si>
  <si>
    <t>91612000</t>
  </si>
  <si>
    <t>91620000</t>
  </si>
  <si>
    <t>93910000</t>
  </si>
  <si>
    <t>94640000</t>
  </si>
  <si>
    <t>95911000</t>
  </si>
  <si>
    <t>98817000</t>
  </si>
  <si>
    <t>99640000</t>
  </si>
  <si>
    <t>93690000</t>
  </si>
  <si>
    <t>92810000</t>
  </si>
  <si>
    <t>93810000</t>
  </si>
  <si>
    <t>92830000</t>
  </si>
  <si>
    <t>93132000</t>
  </si>
  <si>
    <t>93300000</t>
  </si>
  <si>
    <t>92610000</t>
  </si>
  <si>
    <t>92820000</t>
  </si>
  <si>
    <t>93820000</t>
  </si>
  <si>
    <t>96321000</t>
  </si>
  <si>
    <t>95112000</t>
  </si>
  <si>
    <t>97611000</t>
  </si>
  <si>
    <t>97612000</t>
  </si>
  <si>
    <t>98680000</t>
  </si>
  <si>
    <t>96141000</t>
  </si>
  <si>
    <t>96353000</t>
  </si>
  <si>
    <t>96641000</t>
  </si>
  <si>
    <t>98610000</t>
  </si>
  <si>
    <t>98670000</t>
  </si>
  <si>
    <t>94524000</t>
  </si>
  <si>
    <t>91810000</t>
  </si>
  <si>
    <t>91820000</t>
  </si>
  <si>
    <t>93850000</t>
  </si>
  <si>
    <t>93830000</t>
  </si>
  <si>
    <t>96642000</t>
  </si>
  <si>
    <t>97632000</t>
  </si>
  <si>
    <t>98971000</t>
  </si>
  <si>
    <t>91111000</t>
  </si>
  <si>
    <t>94940000</t>
  </si>
  <si>
    <t>91140000</t>
  </si>
  <si>
    <t>91211000</t>
  </si>
  <si>
    <t>94924000</t>
  </si>
  <si>
    <t>94630000</t>
  </si>
  <si>
    <t>96940000</t>
  </si>
  <si>
    <t>93200000</t>
  </si>
  <si>
    <t>93441000</t>
  </si>
  <si>
    <t>94926000</t>
  </si>
  <si>
    <t>95310000</t>
  </si>
  <si>
    <t>96926000</t>
  </si>
  <si>
    <t>93640000</t>
  </si>
  <si>
    <t>93660000</t>
  </si>
  <si>
    <t>93680000</t>
  </si>
  <si>
    <t>93720000</t>
  </si>
  <si>
    <t>94822000</t>
  </si>
  <si>
    <t>94322000</t>
  </si>
  <si>
    <t/>
  </si>
  <si>
    <t>91221000</t>
  </si>
  <si>
    <t>92110000</t>
  </si>
  <si>
    <t>95650000</t>
  </si>
  <si>
    <t>97720000</t>
  </si>
  <si>
    <t>95210000</t>
  </si>
  <si>
    <t>95720000</t>
  </si>
  <si>
    <t>95820000</t>
  </si>
  <si>
    <t>96821000</t>
  </si>
  <si>
    <t>97310000</t>
  </si>
  <si>
    <t>97422000</t>
  </si>
  <si>
    <t>98961000</t>
  </si>
  <si>
    <t>99610000</t>
  </si>
  <si>
    <t>99620000</t>
  </si>
  <si>
    <t>90810004</t>
  </si>
  <si>
    <t>93670000</t>
  </si>
  <si>
    <t>98973000</t>
  </si>
  <si>
    <t>901.127</t>
  </si>
  <si>
    <t>901.128</t>
  </si>
  <si>
    <t>901.129</t>
  </si>
  <si>
    <t>901.177</t>
  </si>
  <si>
    <t>901.176</t>
  </si>
  <si>
    <t>901.185</t>
  </si>
  <si>
    <t>901.186</t>
  </si>
  <si>
    <t>901.174</t>
  </si>
  <si>
    <t>901.139</t>
  </si>
  <si>
    <t>901.134</t>
  </si>
  <si>
    <t>901.130</t>
  </si>
  <si>
    <t>901.115</t>
  </si>
  <si>
    <t>901.118</t>
  </si>
  <si>
    <t>901.121</t>
  </si>
  <si>
    <t>901.122</t>
  </si>
  <si>
    <t>901.184</t>
  </si>
  <si>
    <t>901.123</t>
  </si>
  <si>
    <t>901.200</t>
  </si>
  <si>
    <t>901.187</t>
  </si>
  <si>
    <t>901.105</t>
  </si>
  <si>
    <t>901.182</t>
  </si>
  <si>
    <t>901.183</t>
  </si>
  <si>
    <t>901.133</t>
  </si>
  <si>
    <t>901.131</t>
  </si>
  <si>
    <t>901.173</t>
  </si>
  <si>
    <t>901.180</t>
  </si>
  <si>
    <t>901.116</t>
  </si>
  <si>
    <t>901.150</t>
  </si>
  <si>
    <t>901.153</t>
  </si>
  <si>
    <t>901.155</t>
  </si>
  <si>
    <t>901.197</t>
  </si>
  <si>
    <t>901.147</t>
  </si>
  <si>
    <t>901.154</t>
  </si>
  <si>
    <t>901.156</t>
  </si>
  <si>
    <t>901.152</t>
  </si>
  <si>
    <t>901.151</t>
  </si>
  <si>
    <t>901.148</t>
  </si>
  <si>
    <t>901.157</t>
  </si>
  <si>
    <t>901.159</t>
  </si>
  <si>
    <t>901.198</t>
  </si>
  <si>
    <t>901.146</t>
  </si>
  <si>
    <t>901.158</t>
  </si>
  <si>
    <t>901.175</t>
  </si>
  <si>
    <t>901.201</t>
  </si>
  <si>
    <t>901.149</t>
  </si>
  <si>
    <t>901.162</t>
  </si>
  <si>
    <t>901.163</t>
  </si>
  <si>
    <t>901.202</t>
  </si>
  <si>
    <t>901.193</t>
  </si>
  <si>
    <t>901.194</t>
  </si>
  <si>
    <t>901.195</t>
  </si>
  <si>
    <t>901.196</t>
  </si>
  <si>
    <t>901.192</t>
  </si>
  <si>
    <t>901.191</t>
  </si>
  <si>
    <t>901.188</t>
  </si>
  <si>
    <t>901.135</t>
  </si>
  <si>
    <t>901.100</t>
  </si>
  <si>
    <t>901.101</t>
  </si>
  <si>
    <t>901.102</t>
  </si>
  <si>
    <t>901.165</t>
  </si>
  <si>
    <t>901.166</t>
  </si>
  <si>
    <t>901.203</t>
  </si>
  <si>
    <t>901.164</t>
  </si>
  <si>
    <t>901.204</t>
  </si>
  <si>
    <t>901.103</t>
  </si>
  <si>
    <t>901.125</t>
  </si>
  <si>
    <t>901.132</t>
  </si>
  <si>
    <t>901.189</t>
  </si>
  <si>
    <t>901.126</t>
  </si>
  <si>
    <t>901.108</t>
  </si>
  <si>
    <t>Préfinancement par l’UE des dépenses financées par l’UE dans le cadre de la Facilité pour la relance et la résilience européenne (FRR)</t>
  </si>
  <si>
    <t>910.001</t>
  </si>
  <si>
    <t>910.002</t>
  </si>
  <si>
    <t>901.056</t>
  </si>
  <si>
    <t>901.019</t>
  </si>
  <si>
    <t xml:space="preserve">Produits divers - Ventes de biens non durables et des services aux entreprises </t>
  </si>
  <si>
    <t>Produits divers - Vente en seconde main de petit matériel aux entreprises</t>
  </si>
  <si>
    <t xml:space="preserve">Produits divers - Ventes de biens non durables et des services aux ASBL au service des ménages </t>
  </si>
  <si>
    <t>Recettes diverses - Transfert de revenus en provenance des pouvoirs locaux</t>
  </si>
  <si>
    <t>Recettes diverses - Transfert en capital en provenance des entreprises</t>
  </si>
  <si>
    <t>915.001</t>
  </si>
  <si>
    <t>917.003</t>
  </si>
  <si>
    <t>901.206</t>
  </si>
  <si>
    <t>Fonds de solidarité de l'Union européenne</t>
  </si>
  <si>
    <t>901.205</t>
  </si>
  <si>
    <t>Amendes et pénalités perçues dans le cadre de l’exécution des marchés publics</t>
  </si>
  <si>
    <t>Fonds  SAP</t>
  </si>
  <si>
    <t>1000</t>
  </si>
  <si>
    <t>899.011</t>
  </si>
  <si>
    <t>901.208</t>
  </si>
  <si>
    <t>901.209</t>
  </si>
  <si>
    <t>901.210</t>
  </si>
  <si>
    <t>903.012</t>
  </si>
  <si>
    <t>903.001</t>
  </si>
  <si>
    <t>(Supprimé) Dotation Fédéral TC/TMC</t>
  </si>
  <si>
    <t>901.017</t>
  </si>
  <si>
    <t>901.069</t>
  </si>
  <si>
    <t>901.211</t>
  </si>
  <si>
    <t>901.212</t>
  </si>
  <si>
    <t>901.213</t>
  </si>
  <si>
    <t>901.214</t>
  </si>
  <si>
    <t>Produit de la vente de coupes de bois et de chablis à l'intérieur du secteur des administrations publiques</t>
  </si>
  <si>
    <t>Produit de la vente de coupes de bois et de chablis aux ASBL au service des ménages et aux ménages</t>
  </si>
  <si>
    <t>(Supprimé) Versement par les comptables du Service Public de Wallonie opérant au moyen d'avances de fonds des sommes non utilisées</t>
  </si>
  <si>
    <t>901.217</t>
  </si>
  <si>
    <t>901.218</t>
  </si>
  <si>
    <t>912.002</t>
  </si>
  <si>
    <t>912.003</t>
  </si>
  <si>
    <t>912.005</t>
  </si>
  <si>
    <t>901.219</t>
  </si>
  <si>
    <t>913.002</t>
  </si>
  <si>
    <t>913.003</t>
  </si>
  <si>
    <t>914.002</t>
  </si>
  <si>
    <t>914.003</t>
  </si>
  <si>
    <t>901.215</t>
  </si>
  <si>
    <t>Récupération d'indemnités COVID-19 - Entreprises Personnes morales</t>
  </si>
  <si>
    <t>Récupération d'indemnités COVID-19 - Entreprises Personnes physiques</t>
  </si>
  <si>
    <t xml:space="preserve">Recettes en provenance du fédéral en lien avec les remboursements de précompte liées aux fonctions scientifiques </t>
  </si>
  <si>
    <t xml:space="preserve">FONDS SAP </t>
  </si>
  <si>
    <t>Domaine Fonctionnel Dépenses (3 premières positions)</t>
  </si>
  <si>
    <t>Domaine Fonctionnel Recettes (3 premières positions)</t>
  </si>
  <si>
    <t>L2
N° Fonds</t>
  </si>
  <si>
    <t xml:space="preserve">
N° Fonds </t>
  </si>
  <si>
    <t>L4 
Type de fond</t>
  </si>
  <si>
    <t>DESCRIPTION</t>
  </si>
  <si>
    <t>DF Dép</t>
  </si>
  <si>
    <t>DF Rec</t>
  </si>
  <si>
    <t>FONDS BUDGETAIRES (dépenses et recettes affectées)</t>
  </si>
  <si>
    <t>TOTAL Recettes</t>
  </si>
  <si>
    <t>030</t>
  </si>
  <si>
    <t>41 ou 42</t>
  </si>
  <si>
    <t>FBUD</t>
  </si>
  <si>
    <t>043</t>
  </si>
  <si>
    <t>050</t>
  </si>
  <si>
    <t>051</t>
  </si>
  <si>
    <t>052</t>
  </si>
  <si>
    <t>053</t>
  </si>
  <si>
    <t>054</t>
  </si>
  <si>
    <t>055</t>
  </si>
  <si>
    <t>065</t>
  </si>
  <si>
    <t>Fonds budgétaire :  Fonds pour la qualité des produits animaux et végétaux (décret programme du 18 décembre 2003)</t>
  </si>
  <si>
    <t>066</t>
  </si>
  <si>
    <t>(Supprimé) Fonds budgétaire :  Fonds en matière de S.I.G.E.C</t>
  </si>
  <si>
    <t>067</t>
  </si>
  <si>
    <t>068</t>
  </si>
  <si>
    <t>Fonds budgétaire :  Fonds budgétaire en faveur de la gestion piscicole et halieutique en Wallonie</t>
  </si>
  <si>
    <t>069</t>
  </si>
  <si>
    <t>Fonds budgétaire :  Fonds budgétaire de protection de la biodiversité</t>
  </si>
  <si>
    <t>070</t>
  </si>
  <si>
    <t>913</t>
  </si>
  <si>
    <t>Fonds budgétaire :  Fonds pour la gestion des forêts de l'ancienne "Gruerie d'Arlon" (article 7 de la loi domaniale du 26 juillet 1952)</t>
  </si>
  <si>
    <t>071</t>
  </si>
  <si>
    <t>914</t>
  </si>
  <si>
    <t>Fonds budgétaire :  Fonds pour la gestion de la forêt d'Herbeumont (article 1er, 16, de la domaniale du 1er juillet 1983)</t>
  </si>
  <si>
    <t>072</t>
  </si>
  <si>
    <t>915</t>
  </si>
  <si>
    <t>Fonds budgétaire :  Fonds pour la gestion de la forêt de Saint-Michel-Freyr</t>
  </si>
  <si>
    <t>073</t>
  </si>
  <si>
    <t>917</t>
  </si>
  <si>
    <t>Fonds budgétaire :  Fonds en matière de politique foncière agricole</t>
  </si>
  <si>
    <t>074</t>
  </si>
  <si>
    <t>920</t>
  </si>
  <si>
    <t>Fonds budgétaire :  Fonds wallon "Kyoto" en matière de qualité de l'air et de changements climatiques</t>
  </si>
  <si>
    <t>075</t>
  </si>
  <si>
    <t>902</t>
  </si>
  <si>
    <t>Fonds budgétaire :  Fonds pour la protection de l'environnement</t>
  </si>
  <si>
    <t>076</t>
  </si>
  <si>
    <t>Fonds budgétaire :  Fonds de solidarité internationnal pour l'eau</t>
  </si>
  <si>
    <t>077</t>
  </si>
  <si>
    <t>903</t>
  </si>
  <si>
    <t>Fonds budgétaire :  Fonds pour la gestion des déchets</t>
  </si>
  <si>
    <t>086</t>
  </si>
  <si>
    <t>904</t>
  </si>
  <si>
    <t>087</t>
  </si>
  <si>
    <t>926</t>
  </si>
  <si>
    <t>088</t>
  </si>
  <si>
    <t>923</t>
  </si>
  <si>
    <t>089</t>
  </si>
  <si>
    <t>924</t>
  </si>
  <si>
    <t>Fonds budgétaire :  Fonds Energie</t>
  </si>
  <si>
    <t>090</t>
  </si>
  <si>
    <t>927</t>
  </si>
  <si>
    <t>Fonds budgétaire :  Fonds destiné au financement du dispositif Ecopack et Rénopack - Marshall 4.0 - Axe IV - Mesure IV.1.2</t>
  </si>
  <si>
    <t>116</t>
  </si>
  <si>
    <t>117</t>
  </si>
  <si>
    <t>118</t>
  </si>
  <si>
    <t>928</t>
  </si>
  <si>
    <t>Fonds budgétaire :  Fonds destiné au soutien de la Recherche, du développement et de l'innovation</t>
  </si>
  <si>
    <t>SECTION PARTICULIERE (dépenses et recettes)</t>
  </si>
  <si>
    <t>43 ou 44</t>
  </si>
  <si>
    <t>SPAR</t>
  </si>
  <si>
    <t>Fonds destiné à la réalisation de programmes particuliers financés par le F.S.E.  (Programmation 2014-2020)</t>
  </si>
  <si>
    <t>Fonds destiné à la réalisation du Plan de relance et de résilience - Nouveau</t>
  </si>
  <si>
    <t xml:space="preserve">Fonds destiné à la réalisation de la réserve d'ajustement du Brexit </t>
  </si>
  <si>
    <t>Pas de recettes</t>
  </si>
  <si>
    <t>TOTAL</t>
  </si>
  <si>
    <t>Recettes générales - Division organique 11
Support : Personnel, affaires juridiques, gestion mobilière et immobilière</t>
  </si>
  <si>
    <t>Recettes spécifiques - Division organique 11
Support : Personnel, affaires juridiques, gestion mobilière et immobilière</t>
  </si>
  <si>
    <t>Recettes générales - Division organique 12
Digital</t>
  </si>
  <si>
    <t>Recettes spécifiques - Division organique 12
Digital</t>
  </si>
  <si>
    <t>Produit de la vente de coupes de bois et de chablis aux entreprises</t>
  </si>
  <si>
    <t>Fonds destiné à la réalisation de programmes particuliers financés par FEADER (Programmation 2021-2027)</t>
  </si>
  <si>
    <t xml:space="preserve">Recettes diverses - Transfert en capital en provenance du secteur public </t>
  </si>
  <si>
    <t>Produit de la vente de biens meubles durables désaffectés ou mis hors de service</t>
  </si>
  <si>
    <t>Vente de matériel roulant</t>
  </si>
  <si>
    <t>Produit de la vente d'immeubles découlant de la gestion immobilière des bâtiments et des implantations</t>
  </si>
  <si>
    <t>Produit de la vente d'immeubles</t>
  </si>
  <si>
    <t>Produit de la vente d'emprises inutilisées</t>
  </si>
  <si>
    <t>Produits de la location de biens non spécifiques</t>
  </si>
  <si>
    <t>Produit de la vente de biens non durables et de services</t>
  </si>
  <si>
    <t xml:space="preserve">Recettes en provenance du Service Social de la RW </t>
  </si>
  <si>
    <t>Produit de la vente de données et de services en matière de Géomatique</t>
  </si>
  <si>
    <t>(18)</t>
  </si>
  <si>
    <t>(19)</t>
  </si>
  <si>
    <t xml:space="preserve">Dotations fédérales diverses (Groupe jeux et paris, TC/TMC, PRI, …) </t>
  </si>
  <si>
    <t>915.004</t>
  </si>
  <si>
    <t>915.005</t>
  </si>
  <si>
    <t>901.220</t>
  </si>
  <si>
    <t>902.010</t>
  </si>
  <si>
    <t>902.011</t>
  </si>
  <si>
    <t>902.012</t>
  </si>
  <si>
    <t>903.014</t>
  </si>
  <si>
    <t>903.015</t>
  </si>
  <si>
    <t>Code SEC</t>
  </si>
  <si>
    <t>Vérif. code SEC</t>
  </si>
  <si>
    <t>Intérêts de créances fiscales</t>
  </si>
  <si>
    <t>Hors processus budgétaire</t>
  </si>
  <si>
    <t>oui</t>
  </si>
  <si>
    <t>Exercice</t>
  </si>
  <si>
    <t>Date création</t>
  </si>
  <si>
    <t>2022</t>
  </si>
  <si>
    <t>AB créés hors processus budgétaire</t>
  </si>
  <si>
    <t>2023</t>
  </si>
  <si>
    <t>901.227</t>
  </si>
  <si>
    <t>901.222</t>
  </si>
  <si>
    <t>901.223</t>
  </si>
  <si>
    <t>908.008</t>
  </si>
  <si>
    <t>901.224</t>
  </si>
  <si>
    <t>901.221</t>
  </si>
  <si>
    <t>Intérêts créditeurs sur les comptes</t>
  </si>
  <si>
    <t>901.225</t>
  </si>
  <si>
    <t>902.013</t>
  </si>
  <si>
    <t>903.016</t>
  </si>
  <si>
    <t>903.017</t>
  </si>
  <si>
    <t>903.018</t>
  </si>
  <si>
    <t>901.229</t>
  </si>
  <si>
    <t>901.230</t>
  </si>
  <si>
    <t>901.231</t>
  </si>
  <si>
    <t>901.232</t>
  </si>
  <si>
    <t>901.233</t>
  </si>
  <si>
    <t>901.234</t>
  </si>
  <si>
    <t>901.235</t>
  </si>
  <si>
    <t>901.236</t>
  </si>
  <si>
    <t>901.237</t>
  </si>
  <si>
    <t>901.238</t>
  </si>
  <si>
    <t>901.239</t>
  </si>
  <si>
    <t>901.240</t>
  </si>
  <si>
    <t>901.241</t>
  </si>
  <si>
    <t>901.242</t>
  </si>
  <si>
    <t>901.243</t>
  </si>
  <si>
    <t>901.244</t>
  </si>
  <si>
    <t>901.245</t>
  </si>
  <si>
    <t>901.246</t>
  </si>
  <si>
    <t>Amendes aux ménages relatives aux taxes et impôts régionaux</t>
  </si>
  <si>
    <t>Produits de prêts aux SPABS</t>
  </si>
  <si>
    <t>Préfinancement par l’UE des dépenses financées par l’UE dans le cadre de RepowerEU</t>
  </si>
  <si>
    <t>Remboursement de l'UE dans le cadre de RepowerEU</t>
  </si>
  <si>
    <t>Transferts en capital dans le cadre de RepowerEU</t>
  </si>
  <si>
    <t>901.228</t>
  </si>
  <si>
    <t>Récupérations dans le cadre de réparations et d'entretiens de travaux routiers et hydrauliques</t>
  </si>
  <si>
    <t>Récupérations de transferts de revenus aux administrations publiques locales</t>
  </si>
  <si>
    <t>Récupérations de transferts de revenus à d'autres groupes institutionnels</t>
  </si>
  <si>
    <t>Récupérations de charges d'intérêts autres que la dette publique</t>
  </si>
  <si>
    <t>Récupérations de transferts de revenus, autres que des subventions d'exploitation</t>
  </si>
  <si>
    <t>Récupérations de transferts de revenus à l'étranger</t>
  </si>
  <si>
    <t>Récupérations de transferts en capital à l'intérieur d'un groupe institutionnel</t>
  </si>
  <si>
    <t>Récupérations de transferts en capital à d'autres groupes institutionnels</t>
  </si>
  <si>
    <t>Récupérations dans le cadre d'achats de terrains et de bâtiments</t>
  </si>
  <si>
    <t>Récupérations dans le cadre de constructions de bâtiments</t>
  </si>
  <si>
    <t>Récupérations dans le cadre de travaux hydrauliques</t>
  </si>
  <si>
    <t>Récupérations dans le cadre acquisitions de biens d'investissement</t>
  </si>
  <si>
    <t>Récupérations dans le cadre d'octrois de crédits et participations dans les entreprises et institutions financières</t>
  </si>
  <si>
    <t>Récupérations dans le cadre d'octrois de crédits, participations et avances à l'étranger</t>
  </si>
  <si>
    <t>Récupérations dans le cadre d'octrois de crédits,  prises de participations et avances à l'intérieur du secteur des administrations</t>
  </si>
  <si>
    <t>Récupérations de remboursements d'emprunts émis à plus d'un an</t>
  </si>
  <si>
    <t>912.004</t>
  </si>
  <si>
    <t>901.226</t>
  </si>
  <si>
    <t xml:space="preserve">Produits des Swaps </t>
  </si>
  <si>
    <t>928.011</t>
  </si>
  <si>
    <t>928.010</t>
  </si>
  <si>
    <t>901.252</t>
  </si>
  <si>
    <t>901.247</t>
  </si>
  <si>
    <t>901.248</t>
  </si>
  <si>
    <t>901.249</t>
  </si>
  <si>
    <t>901.250</t>
  </si>
  <si>
    <t>901.253</t>
  </si>
  <si>
    <t>901.251</t>
  </si>
  <si>
    <t>901.255</t>
  </si>
  <si>
    <t>901.256</t>
  </si>
  <si>
    <t>Variations</t>
  </si>
  <si>
    <t>(Supprimé) Quote-part régionale du produit de la vente des coupes de bois dans les forêts indivises - Ventes aux entreprises</t>
  </si>
  <si>
    <t>901.257</t>
  </si>
  <si>
    <t>901.258</t>
  </si>
  <si>
    <t>928.012</t>
  </si>
  <si>
    <t>903.019</t>
  </si>
  <si>
    <t>924.004</t>
  </si>
  <si>
    <t>Récupérations d'allocations sociales directes</t>
  </si>
  <si>
    <t>Récupérations de locations de terres</t>
  </si>
  <si>
    <t>907.015</t>
  </si>
  <si>
    <t xml:space="preserve">Dettes prescrites fournisseurs </t>
  </si>
  <si>
    <t>2024</t>
  </si>
  <si>
    <t>901.259</t>
  </si>
  <si>
    <t>Rétributions forfaitaires liées au Réseau d'information comptable agricole</t>
  </si>
  <si>
    <t>Produits de la revente de sites à réaménager et des sites de réhabilitation paysagère et environnementale - Remboursement de subventions - Administrations</t>
  </si>
  <si>
    <t>Transfert en capital en provenance des UAP</t>
  </si>
  <si>
    <t xml:space="preserve">Prestations d’audits à destination des UAP </t>
  </si>
  <si>
    <t>Remboursement de dotation trop perçue en provenance de l'AWSR</t>
  </si>
  <si>
    <t>Produits divers - Récupérations</t>
  </si>
  <si>
    <t>Récupérations de sommes indûment payées - Entreprises</t>
  </si>
  <si>
    <t>Récupérations de sommes indûment payées - ASBL au service des ménages</t>
  </si>
  <si>
    <t>Récupérations de sommes indûment payées -  Ménages</t>
  </si>
  <si>
    <t>Récupérations en provenance du secteur des administrations publiques</t>
  </si>
  <si>
    <t>Récupérations de sommes indûment payées - Ménages</t>
  </si>
  <si>
    <t xml:space="preserve">Récupérations de sommes indûment payées – Secteur public </t>
  </si>
  <si>
    <t>Récupérations dans le cadre de travaux routiers</t>
  </si>
  <si>
    <t>Prestations pour l'identification et l'enregistrement des chiens et des chats</t>
  </si>
  <si>
    <t>Redevances liées au bien-être animal</t>
  </si>
  <si>
    <t>Amendes administratives perçues en application des dispositions de la loi du 14 août 1986 relative à la protection et au Bien-être des animaux et de ses arrêtés d’exécution</t>
  </si>
  <si>
    <t>Remboursement des frais de saisies dans le cadre du bien-être animal</t>
  </si>
  <si>
    <t xml:space="preserve">Divers dons et legs au Fonds du Bien-être animal </t>
  </si>
  <si>
    <t>903.020</t>
  </si>
  <si>
    <t>920.002</t>
  </si>
  <si>
    <t>904.011</t>
  </si>
  <si>
    <t>901.260</t>
  </si>
  <si>
    <t>Récupérations de transferts de revenus aux administrations de sécurité sociale</t>
  </si>
  <si>
    <t>901.261</t>
  </si>
  <si>
    <t>Récupérations en provenance de la Communauté française</t>
  </si>
  <si>
    <t>Récupérations de transferts en capital à l'étranger</t>
  </si>
  <si>
    <t>901.262</t>
  </si>
  <si>
    <t>Produits de la locations de terres</t>
  </si>
  <si>
    <t>2021</t>
  </si>
  <si>
    <t xml:space="preserve"> Transferts de revenus des unités d'administration publique - SOFICO (droit d'emphytéose)</t>
  </si>
  <si>
    <t>901.263</t>
  </si>
  <si>
    <t>901.264</t>
  </si>
  <si>
    <t>Produits de la vente de terrains au secteur des administrations publiques</t>
  </si>
  <si>
    <t>DE</t>
  </si>
  <si>
    <t>JE</t>
  </si>
  <si>
    <t>Programme CEE Infrastructure Transports - Routes</t>
  </si>
  <si>
    <t>NE</t>
  </si>
  <si>
    <t>GA</t>
  </si>
  <si>
    <t>LE</t>
  </si>
  <si>
    <t>CO</t>
  </si>
  <si>
    <t>DA</t>
  </si>
  <si>
    <t>(Supprimé) Récupération de solde de subvention – Fonds ELIA</t>
  </si>
  <si>
    <t>(Supprimé) Recettes issues de la revente des bâtiments fédéraux et liés à la 6ème réforme de l'Etat</t>
  </si>
  <si>
    <r>
      <t>(Supprimé) Remboursement des prestations effectuées pour compte de la Communauté germanophone</t>
    </r>
    <r>
      <rPr>
        <sz val="9"/>
        <color rgb="FF000000"/>
        <rFont val="Times New Roman"/>
        <family val="1"/>
      </rPr>
      <t> </t>
    </r>
  </si>
  <si>
    <t>(Supprimé) Versement par les comptables opérant au moyen d'avances de fonds des sommes non utilisées</t>
  </si>
  <si>
    <t>(Supprimé) Quote-part régionale du produit de la vente des coupes de bois dans les forêts indivises - Ventes aux ASBL au service des ménages et aux ménages</t>
  </si>
  <si>
    <t>917.005</t>
  </si>
  <si>
    <t xml:space="preserve">Taxes sur les sites d’activité économique désaffectés - Intérêts de créances fiscales </t>
  </si>
  <si>
    <t>924.005</t>
  </si>
  <si>
    <t>901.265</t>
  </si>
  <si>
    <t>24.10</t>
  </si>
  <si>
    <t>Intérêts et revenus de la propriété - secteur privé</t>
  </si>
  <si>
    <t>928.009</t>
  </si>
  <si>
    <t>902.014</t>
  </si>
  <si>
    <t xml:space="preserve">  Ministre ordonnateur</t>
  </si>
  <si>
    <t>Récupérations de charges sociales</t>
  </si>
  <si>
    <t>(Supprimé) Remboursement de cofinancement européen</t>
  </si>
  <si>
    <t>(Supprimé) Produit de la vente d'autres biens patrimoniaux</t>
  </si>
  <si>
    <t>(Supprimé) Remboursement des aides au logement accordées aux particuliers en région de langue allemande</t>
  </si>
  <si>
    <t>901.267</t>
  </si>
  <si>
    <t>(Supprimé) Produits des emprunts préfinancés par les assureurs dans le cadre des inondations</t>
  </si>
  <si>
    <t>3122</t>
  </si>
  <si>
    <t>901.275</t>
  </si>
  <si>
    <t>899.012</t>
  </si>
  <si>
    <t>899.013</t>
  </si>
  <si>
    <t>Fonds destiné à la réalisation de programmes particuliers financés par FEAGA (Programmation 2021-2027)</t>
  </si>
  <si>
    <t>Fonds destiné à la réalisation de programmes particuliers financés par FEAMPA (Programmation 2021-2027)</t>
  </si>
  <si>
    <t>Fonds destiné à la réalisation de programmes particuliers financés par le FEAMPA (Programmation 2014-2020)</t>
  </si>
  <si>
    <t>901.266</t>
  </si>
  <si>
    <t>901.268</t>
  </si>
  <si>
    <t>901.273</t>
  </si>
  <si>
    <t>(Supprimé) Produit de la location de biens</t>
  </si>
  <si>
    <t>(Supprimé) Produits divers - Produits de cautions diverses</t>
  </si>
  <si>
    <t xml:space="preserve">(Supprimé) Produits divers - Transferts de revenus des entreprises - Garanties agricoles </t>
  </si>
  <si>
    <t xml:space="preserve">(Supprimé) Produits divers - Amendes et pénalités dues par les entreprises </t>
  </si>
  <si>
    <t>(Supprimé) Produits divers - Ventes dans les cafétarias</t>
  </si>
  <si>
    <t xml:space="preserve">(Supprimé) Produits divers </t>
  </si>
  <si>
    <t>901.276</t>
  </si>
  <si>
    <t>901.277</t>
  </si>
  <si>
    <t>Taxes - frais à refacturer aux entreprises</t>
  </si>
  <si>
    <t>Taxes - frais à refacturer aux ménages</t>
  </si>
  <si>
    <t>902.016</t>
  </si>
  <si>
    <t>902.018</t>
  </si>
  <si>
    <t>902.017</t>
  </si>
  <si>
    <t>SEC</t>
  </si>
  <si>
    <t>Libellé de l'adresse budgétaire</t>
  </si>
  <si>
    <t>(8)</t>
  </si>
  <si>
    <t>AB</t>
  </si>
  <si>
    <t>Droits d'inscription aux examens de qualification professionnelle et redevance d'agrément des accompagnateurs de véhicules exceptionnels</t>
  </si>
  <si>
    <t>Produits divers - Ventes de biens non durables et des services à l'intérieur du secteur des administrations publiques</t>
  </si>
  <si>
    <t>Transferts de revenus des ménages - Amendes transactionnelles CoDT aux ménages</t>
  </si>
  <si>
    <t>Transferts de revenus des entreprises - Amendes transactionnelles CoDT aux entreprises</t>
  </si>
  <si>
    <t>Remboursement d'avances récupérables octroyées pour la démolition d'immeubles érigés en contravention aux dispositions du CodT</t>
  </si>
  <si>
    <t>Recettes issues du CFISPA</t>
  </si>
  <si>
    <t>Autres transferts de revenus des entreprises - Sociétés d'assurances</t>
  </si>
  <si>
    <t>Recettes relatives au personnel FWB d'eWBS</t>
  </si>
  <si>
    <t xml:space="preserve">Participation de la FWB aux frais de fonctionnement relatifs au Service Commun d’Audit </t>
  </si>
  <si>
    <t>Remboursement de la mission déléguée de la SOWAER - Transferts de revenus à l'intérieur d'un groupe institutionnel</t>
  </si>
  <si>
    <t>(10)</t>
  </si>
  <si>
    <t>Opérations de Trésorerie UAP</t>
  </si>
  <si>
    <t>Opérations de Trésorerie SACA</t>
  </si>
  <si>
    <t>2025</t>
  </si>
  <si>
    <t>901.279</t>
  </si>
  <si>
    <t>901.278</t>
  </si>
  <si>
    <t>901.281</t>
  </si>
  <si>
    <t>901.280</t>
  </si>
  <si>
    <t>(Supprimé) Redevances (recettes affectées au Fonds budgétaire du Bien-être animal : AB 067.001, programme 15.067, division organique 15)</t>
  </si>
  <si>
    <r>
      <rPr>
        <sz val="9"/>
        <color rgb="FF000000"/>
        <rFont val="Calibri"/>
        <family val="2"/>
      </rPr>
      <t xml:space="preserve">(Supprimé) </t>
    </r>
    <r>
      <rPr>
        <sz val="9"/>
        <color indexed="8"/>
        <rFont val="Calibri"/>
        <family val="2"/>
      </rPr>
      <t xml:space="preserve">Amendes administratives perçues en application des dispositions de la loi du 14 août 1986 relative à la protection et au Bien-être des animaux et de ses arrêtés d’exécution (recettes affectées au Fonds budgétaire </t>
    </r>
    <r>
      <rPr>
        <sz val="9"/>
        <color rgb="FF000000"/>
        <rFont val="Calibri"/>
        <family val="2"/>
      </rPr>
      <t>du</t>
    </r>
    <r>
      <rPr>
        <sz val="9"/>
        <color indexed="8"/>
        <rFont val="Calibri"/>
        <family val="2"/>
      </rPr>
      <t xml:space="preserve"> Bien être animal : AB 067.001, programme 15.067, division organique 15)</t>
    </r>
  </si>
  <si>
    <r>
      <rPr>
        <sz val="9"/>
        <color rgb="FF000000"/>
        <rFont val="Calibri"/>
        <family val="2"/>
      </rPr>
      <t>(Supprimé)</t>
    </r>
    <r>
      <rPr>
        <sz val="9"/>
        <color indexed="8"/>
        <rFont val="Calibri"/>
        <family val="2"/>
      </rPr>
      <t xml:space="preserve"> Remboursement des frais de saisies (recettes affectées au Fonds budgétaire </t>
    </r>
    <r>
      <rPr>
        <sz val="9"/>
        <color rgb="FF000000"/>
        <rFont val="Calibri"/>
        <family val="2"/>
      </rPr>
      <t>du</t>
    </r>
    <r>
      <rPr>
        <sz val="9"/>
        <color indexed="8"/>
        <rFont val="Calibri"/>
        <family val="2"/>
      </rPr>
      <t xml:space="preserve"> Bien-être animal : AB 067.001, programme 15.067, division organique 15)</t>
    </r>
  </si>
  <si>
    <t>Recettes perçues en application du décret du 3 juillet 2008 destiné au soutien de la recherche, du développement et de l'innovation en Wallonie - Produits d'enquêtes réalisées pour compte de tiers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</si>
  <si>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Intérêts liés au remboursement des avances récupérables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</si>
  <si>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Remboursements de subventions en provenance des entreprises publiques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</si>
  <si>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 de subventions -  Secteur privé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</si>
  <si>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Remboursements de subventions en provenance des ASBL au service des ménages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</si>
  <si>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Remboursements de subventions en provenance des  UAP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</si>
  <si>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Remboursements en provenance des Provinces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</si>
  <si>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Remboursements en provenance de la Communauté française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</si>
  <si>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Remboursements de subventions en provenance du pouvoir fédéral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</si>
  <si>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Surplus liés au remboursement des avances récupérables (recettes affectées au Fonds destiné au soutien de la Recherche, du développement et de l'innovation : AB 118.001, programme 18.118, division organique 18)</t>
  </si>
  <si>
    <t>Recettes perçues en application du décret du 3 juillet 2008 destiné au soutien de la recherche, du développement et de l'innovation en Wallonie - Remboursements de la partie en capital des avances récupérables (recettes affectées au Fonds destiné au soutien de la Recherche, du développement et de l'innovation : AB 118.001, programme 18.118, division organique 18)</t>
  </si>
  <si>
    <t>(Supprimé) Taxes sur les sites d’activité économique désaffectés - Intérêts de créances fiscales (recettes affectées au fonds des sites à réaménager et des sites de réhabilitation paysagère et environnementale : AB 086.001, programme 16.086, division organique 16)</t>
  </si>
  <si>
    <t>(Supprimé) Taxes sur les sites d’activité économique désaffectés (recettes affectées au fonds des sites à réaménager et des sites de réhabilitation paysagère et environnementale : AB 086.001, programme 16.086, division organique 16)</t>
  </si>
  <si>
    <t>(Supprimé) Fonds budgétaire pour la promotion et le développement de l’activité hippique (recettes affectées au Fond budgétaire pour la promotion et le développement de l’activité hippique : AB 055.001, programme 14.055, division organique 14)</t>
  </si>
  <si>
    <r>
      <t xml:space="preserve">(Supprimé) Produits de la revente de sites à réaménager et des sites de réhabilitation paysagère et environnementale - Remboursement de subventions - Administrations (recettes affectées au Fonds </t>
    </r>
    <r>
      <rPr>
        <sz val="9"/>
        <rFont val="Calibri"/>
        <family val="2"/>
        <scheme val="minor"/>
      </rPr>
      <t>des sites à réaménager et des sites de réhabilitation paysagère et environnementale : AB 086.001, programme 16.086, division organique 16)</t>
    </r>
  </si>
  <si>
    <t>(Supprimé) Produits de la revente de sites à réaménager et remboursement de subventions octroyées en matière d'aménagement opérationnel - Reventes de sites au secteur privé (recettes affectées au Fonds d'aménagement opérationnel (art. D.V.17 du Code du Développement Territorial) : AB 087.001,  programme 16.087, division organique 16)</t>
  </si>
  <si>
    <t>Taxes sur le déversement des eaux usées, sur les charges environnementales et sur les prélèvements d'eau souterraine potabilisable, redevances et contributions de prélèvement sur les prises d'eau perçues en vertu du Code de l'eau - Intérêts de créances fiscales (recettes affectées au Fonds pour la protection de l'Environnement, section protection des eaux : AB 075.001, programme 15.075, division organique 15)</t>
  </si>
  <si>
    <t>Taxes et redevances perçues en matière de déchets en vertu du décret du 22 mars 2007, y compris une taxe sur la co-incinération - Intérêts de créances fiscales (recettes affectées au Fonds pour la gestion des déchets : AB 077.001, programme 15.077, division organique 15)</t>
  </si>
  <si>
    <t>Taxes sur le déversement des eaux usées, sur les charges environnementales et sur les prélèvements d'eau souterraine potabilisable, redevances et contributions de prélèvement sur les prises d'eau perçues en vertu du Code de l'eau (recettes affectées au Fonds pour la protection de l'Environnement, section protection des eaux : AB 075.001, programme 15.075, division organique 15)</t>
  </si>
  <si>
    <t>Taxes et redevances perçues en vertu du décret du 11 mars 1999 relatif au permis d'environnement et de l'arrêté du Gouvernement wallon du 4 juillet 2002 relatif à la procédure et à diverses mesures d’exécution du décret du 11 mars 1999 relatif au permis d’environnement (recettes affectées au Fonds pour la protection de l'Environnement : AB 075.001, programme 15.075, division organique 15)</t>
  </si>
  <si>
    <r>
      <t>Participations des organismes exécutant des obligations de reprise dans le cadre de la gestion des déchets (recettes affectées au Fonds pour la gestion des déchets : AB 077.001, programme 15.077</t>
    </r>
    <r>
      <rPr>
        <strike/>
        <sz val="9"/>
        <color theme="1"/>
        <rFont val="Calibri"/>
        <family val="2"/>
        <scheme val="minor"/>
      </rPr>
      <t>,</t>
    </r>
    <r>
      <rPr>
        <sz val="9"/>
        <color theme="1"/>
        <rFont val="Calibri"/>
        <family val="2"/>
        <scheme val="minor"/>
      </rPr>
      <t xml:space="preserve"> division organique 15)</t>
    </r>
  </si>
  <si>
    <t>Taxes sur le déversement des eaux usées, sur les charges environnementales et sur les prélèvements d'eau souterraine potabilisable, redevances et contributions de prélèvement sur les prises d'eau perçues en vertu du Code de l'eau - Amendes aux entreprises (recettes affectées au Fonds pour la protection de l'Environnement, section protection des eaux : AB 075.001, programme 15.075, division organique 15)</t>
  </si>
  <si>
    <t>Taxes et redevances perçues en matière de déchets en vertu du décret du 22 mars 2007, y compris une taxe sur la co-incinération  - Amendes aux entreprises (recettes affectées au Fonds pour la gestion des déchets : AB 077.001, programme 15.077, division organique 15)</t>
  </si>
  <si>
    <t>Droits de dossier perçus en vertu de l'article 22 de l'arrêté du Gouvernement wallon du 29 janvier 2009 tendant à prévenir la pollution atmosphérique provoquée par les installations de chauffage central destiné au chauffage de bâtiments ou à la production d'eau chaude sanitaire et à réduire leur consommation énergétique (recettes affectées au Fonds pour la protection de l'Environnement : AB 075.001, programme 15.075, division organique 15)</t>
  </si>
  <si>
    <t>Frais de dossiers pour les documents relatifs aux transferts (recettes affectées au Fonds pour la gestion des déchets : AB 077.001, programme 15.077 , division organique 15)</t>
  </si>
  <si>
    <t>Frais de dossier pour demandes de sortie de statut de déchet et de reconnaissance de sous-produit (recettes affectées au Fonds pour la gestion des déchets : AB 077.001, programme 15.077, division organique 15)</t>
  </si>
  <si>
    <t>Droits de dossier perçus pour la délivrance de l’extrait conforme de la banque de données de l’état des sols (recettes affectées au Fonds pour la protection de l'Environnement : AB 075.001, programme 15.075, division organique 15)</t>
  </si>
  <si>
    <t>Droits de dossier liés à l'introduction d'une étude ou d'un projet d'assainissement des sols (recettes affectées au Fonds pour la protection de l'Environnement : AB 075.001, programme 15.075, division organique 15)</t>
  </si>
  <si>
    <t>Récupération de sommes indûment payées - ASBL au service des ménages (recettes affectées au Fonds pour la gestion des déchets : AB 077.001, programme 15.077, division organique 15)</t>
  </si>
  <si>
    <r>
      <t>Recettes perçues au titre de l'intervention de l'organisme en charge de l'obligation de reprise des déchets ménagers en application de l'article 13 §1er, 12° de l'accord de coopération du 4 novembre 2008 concernant la prévention et la gestion des déchets d'emballages (recettes affectées au Fonds pour la gestion des déchets : 077.001, programme 15.077</t>
    </r>
    <r>
      <rPr>
        <strike/>
        <sz val="9"/>
        <rFont val="Calibri"/>
        <family val="2"/>
        <scheme val="minor"/>
      </rPr>
      <t>,</t>
    </r>
    <r>
      <rPr>
        <sz val="9"/>
        <rFont val="Calibri"/>
        <family val="2"/>
        <scheme val="minor"/>
      </rPr>
      <t xml:space="preserve"> division organique 15)</t>
    </r>
  </si>
  <si>
    <t>Sommes perçues liées aux sûretés constituées au profit de la Région et aux appels aux suretés réalisés dans le cadre du décret sur la délinquance environnementale – Entreprises (recettes affectées au Fonds pour la protection de l'Environnement, section protection des eaux : AB 075.001, programme 15.075, division organique 15)</t>
  </si>
  <si>
    <t>Sommes perçues en vertu du décret du 6 mai 2019 relatif à la délinquance environnementale  - Entreprises (recettes affectées au Fonds pour la protection de l'Environnement : AB 075.001, programme 15.075, division organique 15)</t>
  </si>
  <si>
    <t>Vente de services (recettes affectées au Fonds pour la gestion des déchets : AB 077.001, programme 15.077, division organique 15)</t>
  </si>
  <si>
    <t>Produits divers - Transferts de revenus en provenance des entreprises (recettes affectées au Fonds pour la gestion des déchets : AB 077.001, programme 15.077, division organique 15)</t>
  </si>
  <si>
    <t>Contribution des intercommunales dans le fonctionnement du réseau « dioxines » (recettes affectées au Fonds pour la gestion des déchets : AB 077.001, programme 15.077, division organique 15)</t>
  </si>
  <si>
    <t>Transferts de revenus en provenance des sociétés d'assurances (recettes affectées au Fonds pour la protection de l'Environnement : AB 075.001, programme 15.075, division organique 15)</t>
  </si>
  <si>
    <t>Produits divers - Transferts de revenus en provenance des ménages (recettes affectées au Fonds pour la gestion des déchets : AB 077.001, programme 15.077, division organique 15)</t>
  </si>
  <si>
    <t>Remboursement des avances consenties dans le cadre de projet européen et relatives à la partie cofinancée par la CEE (recettes affectées au Fonds pour la Protection de l'Environnement : AB 075.001, programme 15.075, division organique 15)</t>
  </si>
  <si>
    <t>Remboursement d’avances consenties aux pouvoirs locaux dans le cadre de projets européens (recettes affectées au Fonds pour la protection de l'Environnement : AB 075.001, programme 15.075, division organique 15)</t>
  </si>
  <si>
    <t>Récupérations de subventions - UAP (recettes affectées au Fonds pour la gestion des déchets : AB 077.001, programme 15.077, division organique 15)</t>
  </si>
  <si>
    <t>Produits de la gestion des quotas d'émission de gaz à effet de serre perçus en vertu du décret du 10 novembre 2004 instaurant un système d'échange de quotas d'émission de gaz à effet de serre, créant un Fonds wallon "Kyoto" et relatif aux mécanismes de flexibilité du Protocole de Kyoto, modifié par le décret du 22 juin 2006 (recette affectée au Fonds wallon "Kyoto" en matière de qualité de l'air et de changements climatiques : AB 074.001, programme 15.074, division organique 15)</t>
  </si>
  <si>
    <t>Remboursement d’avances dans le cadre du dispositif Ecopack/renopack (recettes affectées au Fonds destiné au financement du dispositif Ecopack et Rénopack - Marshall 4.0 - Axe IV - Mesure IV.1.2 : AB 090.001, programme  16.090, division organique 16)</t>
  </si>
  <si>
    <t>Produits de la gestion des quotas d'émission de gaz à effet de serre perçus en vertu du décret du 10 novembre 2004 instaurant un système d'échange de quotas d'émission de gaz à effet de serre, créant un Fonds wallon "Kyoto" et relatif aux mécanismes de flexibilité du Protocole de Kyoto, modifié par le décret du 22 juin 2006 - Récupérations d'avances indûments payées (recette affectée au Fonds wallon "Kyoto" en matière de qualité de l'air et de changements climatiques : AB 074.001, programme 15.074, division organique 15)</t>
  </si>
  <si>
    <t>Récupération de subventions aux administrations publiques locales (recettes affectées au Fonds Energie : AB 089.001, programme 16.089, division organique 16)</t>
  </si>
  <si>
    <t>Récupération de dotations de la CWAPE (recettes affectées au Fonds Energie : AB 089.001, programme 16.089, division organique 16)</t>
  </si>
  <si>
    <t>Produit de diverses redevances liées à l'organisation des marchés de l'électricité et du gaz et moyens attribués au Fonds en vertu de dispositions légales, réglementaires ou conventionnelles en vue de financer les obligations de service public dans le marché de l'électricité et du gaz - Transfert de revenus des entreprises - (recettes affectées au Fonds Energie : AB 089.001, programme 16.089, division organique 16)</t>
  </si>
  <si>
    <t>Produit de diverses amendes liées à l'organisation des marchés de l'électricité et du gaz et moyens attribués au Fonds en vertu de dispositions légales, réglementaires ou conventionnelles en vue de financer les obligations de service public dans le marché de l'électricité et du gaz - Transfert de revenus des entreprises - (recettes affectées au Fonds Energie : AB 089.001, programme 16.089, division organique 16)</t>
  </si>
  <si>
    <t xml:space="preserve">Remboursement de primes et subventions liées à l'organisation des marchés de l'électricité et du gaz et moyens attribués au Fonds en vertu de dispositions légales, réglementaires ou conventionnelles en vue de financer les obligations de service public dans le marché de l'électricité et du gaz - Secteur privé - (recettes affectées au Fonds Energie : AB 089.001, programme 16.089, division organique 16) </t>
  </si>
  <si>
    <t>Rétributions perçues en vertu du Code wallon de l'Agriculture, article D.193 (recettes affectées au Fonds budgétaire pour la qualité des produits animaux et végétaux (décret programme du 18 décembre 2003) : AB 065.001, programme 15.065, division organique 15) </t>
  </si>
  <si>
    <t>Prélèvement sur le produit des coupes de bois de la forêt indivise de l'ancienne «Gruerie d'Arlon» (loi domaniale du 26 juillet 1952, article 7) - Ventes aux entreprises - (recette affectée au Fonds pour la gestion des forêts de l'ancienne «Gruerie d'Arlon» : AB 070.001, programme 15.070, division organique 15)</t>
  </si>
  <si>
    <t>Prélèvement sur le produit des coupes de bois dans la forêt indivise d'Herbeumont - Ventes aux entreprises (loi domaniale du 1er juillet 1983, article 1er, 16)  (recette  affectée au Fonds pour la gestion de la forêt d'Herbeumont : AB 071.001, programme 15.071, division organique 15)</t>
  </si>
  <si>
    <t>Produit résultant de la vente de coupes de bois et de chablis de la forêt de Saint-Michel-Freyr - Ventes aux entreprises (recette affectée au Fonds pour la gestion de la forêt de Saint-Michel-Freyr : AB 072.001, programme 15.072, division organique 15)</t>
  </si>
  <si>
    <t>Produit résultant de la vente des permis de pêche (recette affectée au Fonds pour la gestion piscicole et halieutique en Wallonie : AB 068.001, programme 15.068, division organique 15)</t>
  </si>
  <si>
    <t>(Supprimé) Prestations pour l'identification et l'enregistrement des chiens et des chats (recettes affectées au Fonds budgétaire du Bien-être animal : AB 067.001, programme 15.067, division organique 15)</t>
  </si>
  <si>
    <t>Produit résultant de la vente de venaisons des invités aux Chasses de la Couronne sur le site de la forêt de Saint-Michel-Freyr  (recette affectée au Fonds pour la gestion de la forêt de Saint-Michel-Freyr : AB 072.001, programme 15.072, division organique 15)</t>
  </si>
  <si>
    <t>Produits résultant de la propriété des biens immobiliers acquis dans le cadre de la politique foncière agricole (recettes affectées au Fonds budgétaire en matière de politique foncière agricole : AB 073.001, programme 15.073, division organique 15)</t>
  </si>
  <si>
    <t>Récupérations de transferts de revenus en provenance des ménages (recettes affectées au Fonds budgétaire en matière de politique foncière agricole : AB 073.001, programme 15.073, division organique 15)</t>
  </si>
  <si>
    <t>Produits résultant des compensations financières en matière de biodiversité (recettes affectées au Fonds budgétaire de protection de la biodiversité : AB 069.001, programme 15.069, division organique 15)</t>
  </si>
  <si>
    <t>Contributions des invités aux Chasses de la Couronne sur le site de la forêt de Saint-Michel-Freyr (recette affectée au Fonds pour la gestion de la forêt de Saint-Michel-Freyr : AB 072.001, programme 15.072, division organique 15)</t>
  </si>
  <si>
    <t>Produits résultant du recouvrement des soldes débiteurs dus par les intéressés au terme des opérations de remembrement ou d'aménagement foncier (recettes affectées au Fonds budgétaire en matière de politique foncière agricole : AB 073.001, programme 15.073, division organique 15)</t>
  </si>
  <si>
    <t>Produits résultant de la vente et de l’attribution de biens immobiliers - Ventes de terrains au secteur des administrations publiques (recettes affectées au Fonds budgétaire en matière de politique foncière agricole : AB 073.001, programme 15.073, division organique 15)</t>
  </si>
  <si>
    <t>Produits résultant de la vente et de l’attribution de biens immobiliers - Ventes de terrains au secteur privé (recettes affectées au Fonds budgétaire en matière de politique foncière agricole : AB 073.001, programme 15.073, division organique 15)</t>
  </si>
  <si>
    <r>
      <t xml:space="preserve">(Supprimé) Recettes perçues en vertu du dispositif budgétaire - </t>
    </r>
    <r>
      <rPr>
        <sz val="9"/>
        <color theme="1"/>
        <rFont val="Calibri"/>
        <family val="2"/>
        <scheme val="minor"/>
      </rPr>
      <t>Ventes de données et de services aux entreprises (recettes affectées au Fonds budgétaire en matière de S.I.G.E.C. : AB 066.001, programme 15.066, division organique 15)</t>
    </r>
  </si>
  <si>
    <t xml:space="preserve">(Supprimé) Produits de la location de sites à réaménager  (recettes affectées Fonds d'aménagement opérationnel (art. D.V.17 du Code du Développement Territorial) : AB 087.001,  programme 16.087, division organique 16) </t>
  </si>
  <si>
    <t>Taxes et redevances perçues en matière de déchets en vertu du décret du 22 mars 2007, y compris une taxe sur la co-incinération - Taxes sur les déchets  (recettes affectées au Fonds pour la gestion des déchets : AB 077.001, programme 15.077, division organique 15)</t>
  </si>
  <si>
    <t>Prélèvement sur le produit des coupes de bois dans la forêt indivise d'Herbeumont  (loi domaniale du 1er juillet 1983, article 1er, 16) - Ventes au secteur des administrations publiques  (recette  affectée au Fonds pour la gestion de la forêt d'Herbeumont : AB 071.001, programme 15.071, division organique 15)</t>
  </si>
  <si>
    <t>Prélèvement sur le produit des coupes de bois de la forêt indivise de l'ancienne «Gruerie d'Arlon» (loi domaniale du 26 juillet 1952, article 7) - Ventes au  secteur des administrations publiques (recette affectée au Fonds pour la gestion des forêts de l'ancienne «Gruerie d'Arlon» : AB 070.001, programme 15.070, division organique 15)</t>
  </si>
  <si>
    <t>Prélèvement sur le produit des coupes de bois dans la forêt indivise d'Herbeumont  (loi domaniale du 1er juillet 1983, article 1er, 16) - Ventes aux ASBL au service des ménages et aux ménages  (recette  affectée au Fonds pour la gestion de la forêt d'Herbeumont : AB 071.001, programme 15.071, division organique 15)</t>
  </si>
  <si>
    <t>Produit résultant de la vente de coupes de bois et de chablis de la forêt de Saint-Michel-Freyr aux ASBL au service des ménages et aux ménages (recette affectée au Fonds pour la gestion de la forêt de Saint-Michel-Freyr  : AB 072.001, programme 15.072, division organique 15)</t>
  </si>
  <si>
    <t>Produit résultant de la vente de coupes de bois et de chablis de la forêt de Saint-Michel-Freyr au secteur des administrations publiques (recette affectée au Fonds pour la gestion de la forêt de Saint-Michel-Freyr  : AB 072.001, programe 15.072, division organique 15)</t>
  </si>
  <si>
    <t>Prélèvement sur le produit des coupes de bois de la forêt indivise de l'ancienne «Gruerie d'Arlon» (loi domaniale du 26 juillet 1952, article 7) - Ventes aux aux ASBL au service des ménages et aux ménages (recette affectée au Fonds pour la gestion des forêts de l'ancienne «Gruerie d'Arlon» : AB 070.001, programme 15.070, division organique 15)</t>
  </si>
  <si>
    <t xml:space="preserve">(Supprimé) Produits divers - Divers transferts de revenus du secteur public </t>
  </si>
  <si>
    <t>(Supprimé) Moyens transférés par la Communauté française - Calcul définitif exercice antérieur</t>
  </si>
  <si>
    <t>(Supprimé) Remboursement des avances consenties aux associations environnementales reconnues (recettes affectées au Fonds pour la protection de l'Environnement :  AB 075.001, programme 15.075, division organique 15)</t>
  </si>
  <si>
    <t>Dégrèvements fiscaux</t>
  </si>
  <si>
    <t>928.002</t>
  </si>
  <si>
    <t>901.282</t>
  </si>
  <si>
    <t>Budget initial 2026</t>
  </si>
  <si>
    <t>Contribution des opérateurs de télécommunication aux initiatives locales favorables au renforcement de la digitalisation en Région wallonne (Accord top III)</t>
  </si>
  <si>
    <t>2026 initial</t>
  </si>
  <si>
    <t>916.002</t>
  </si>
  <si>
    <t>Amendes et pénalités perçues dans le cadre de l'exécution de marché publics</t>
  </si>
  <si>
    <t>903.022</t>
  </si>
  <si>
    <t>Récupérations de sommes indûment payées - Administrations publiques locales  (recettes affectées au Fonds pour la gestion des déchets : AB 077.001, programme 15.077, division organique 15)</t>
  </si>
  <si>
    <t>901.286</t>
  </si>
  <si>
    <t>Récupérations dans le cadre d'achats de bâtiments existants – Secteur public</t>
  </si>
  <si>
    <t>Récupérations dans le cadre d'achats de bâtiments existants – Secteur privé</t>
  </si>
  <si>
    <t>901.287</t>
  </si>
  <si>
    <t>901.288</t>
  </si>
  <si>
    <t>Récupérations dans le cadre de travaux de préparation et d’aménagement des sols</t>
  </si>
  <si>
    <t>901.289</t>
  </si>
  <si>
    <t>Récupérations dans le cadre d’acquisitions de matériel de transport</t>
  </si>
  <si>
    <t>901.285</t>
  </si>
  <si>
    <t>912.006</t>
  </si>
  <si>
    <t>901.290</t>
  </si>
  <si>
    <t>901.291</t>
  </si>
  <si>
    <t>901.283</t>
  </si>
  <si>
    <t>901.292</t>
  </si>
  <si>
    <t>920.003</t>
  </si>
  <si>
    <t>Perception d'intérêts d'autres secteurs que le secteur des administrations publiques (recette affectée au Fonds wallon "Kyoto" en matière de qualité de l'air et de changements climatiques : AB 074.001, programme 15.074, division organique 15)</t>
  </si>
  <si>
    <t>920.004</t>
  </si>
  <si>
    <t>Remboursements de crédits par les entreprises (recette affectée au Fonds wallon "Kyoto" en matière de qualité de l'air et de changements climatiques : AB 074.001, programme 15.074, division organique 15)</t>
  </si>
  <si>
    <t>917.007</t>
  </si>
  <si>
    <t>Récupérations de sommes indûment payées - Administrations publiques locales (recettes affectées au Fonds budgétaire en matière de politique foncière agricole : AB 073.001, programme 15.073, division organique 15)</t>
  </si>
  <si>
    <t>Récupération de subventions d'exploitation à des producteurs autres que les entreprises publiques  (recette affectée au Fonds pour la gestion piscicole et halieutique en Wallonie : AB 068.001, programme 15.068, division organique 15)</t>
  </si>
  <si>
    <t>901.284</t>
  </si>
  <si>
    <t>902.019</t>
  </si>
  <si>
    <t>912.007</t>
  </si>
  <si>
    <t>912.008</t>
  </si>
  <si>
    <t xml:space="preserve">Récupérations de sommes indûment payées - Secteur public  </t>
  </si>
  <si>
    <t>(Supprimé) Intérêts de placements</t>
  </si>
  <si>
    <t xml:space="preserve"> Amendes et pénalités perçues dans le cadre de l’exécution des marchés publics</t>
  </si>
  <si>
    <t>Récupérations de sommes indûment payées - Administrations publiques locales  (recettes affectées au Fonds pour la Protection de l'Environnement : AB 075.001, programme 15.075, division organique 15 )</t>
  </si>
  <si>
    <r>
      <t xml:space="preserve">Sommes perçues en vertu du décret du 6 mai 2019 relatif à la délinquance environnementale - </t>
    </r>
    <r>
      <rPr>
        <sz val="9"/>
        <color rgb="FF000000"/>
        <rFont val="Calibri"/>
        <family val="2"/>
      </rPr>
      <t>Ménages</t>
    </r>
    <r>
      <rPr>
        <sz val="9"/>
        <color indexed="8"/>
        <rFont val="Calibri"/>
        <family val="2"/>
      </rPr>
      <t xml:space="preserve"> (recettes affectées au Fonds pour la protection de l'Environnement : AB 075.001, programme 15.075, division organique 15)</t>
    </r>
  </si>
  <si>
    <t>(Supprimé) Fonds budgétaire en matière de Loterie</t>
  </si>
  <si>
    <t>(Supprimé) Fonds budgétaire :  Fonds de gestion énergétique immobilière</t>
  </si>
  <si>
    <t>(Supprimé) Fonds budgétaire :  Fonds pour la promotion et le développement de l'activité hippique</t>
  </si>
  <si>
    <t>(Supprimé) Fonds budgétaire :  Fonds budgétaire du bien-être animal</t>
  </si>
  <si>
    <t>(Supprimé) Fonds budgétaire :  Fonds des sites à réaménager et des sites de réhabilitation paysagère et environnementale</t>
  </si>
  <si>
    <t>(Supprimé) Fonds budgétaire :  Fonds d'aménagement opérationnel (art. D.V.17 du Code du Développement Territorial)</t>
  </si>
  <si>
    <t>(Supprimé) Fonds budgétaire :  Fonds de rénovation industrielle (première, deuxième et troisième missions)</t>
  </si>
  <si>
    <t>(Supprimé) Fonds budgétaire :  Fonds budgétaire en matière d'emploi</t>
  </si>
  <si>
    <t>(Modifié) Fonds budgétaire :  FISIR</t>
  </si>
  <si>
    <t>(Supprimé) Fonds budgétaire :  Fonds du trafic fluvial</t>
  </si>
  <si>
    <t>(Supprimé) Fonds budgétaire :  Fonds du trafic routier</t>
  </si>
  <si>
    <t>(Supprimé) Fonds budgétaire :  Fonds des infractions routières régionales</t>
  </si>
  <si>
    <t>(Supprimé) Fonds budgétaire :  Fonds des études techniques</t>
  </si>
  <si>
    <t>(Supprimé) Fonds budgétaire :  Fonds régional pour le relogement</t>
  </si>
  <si>
    <t>899.014</t>
  </si>
  <si>
    <t>Fonds destiné à la réalisation de programmes particuliers financés par Horizon Europe (Programmation 2021-2027)</t>
  </si>
  <si>
    <t>EER/ARNE</t>
  </si>
  <si>
    <t>(Supprimé) Fonds budgétaire en matière de Loterie (recettes affectées au Fonds budgétaire en matière de Loterie : AB 030.001, programme 10.030 , division organique 10)</t>
  </si>
  <si>
    <t xml:space="preserve">(Supprimé) Produits divers - Transferts de revenus à l'intérieur d'un groupe institutionnel </t>
  </si>
  <si>
    <t xml:space="preserve">(Supprimé) Recettes diverses - Transfert de revenus en provenance des UAP                                                                   </t>
  </si>
  <si>
    <t>(Supprimé) Remboursement de sommes indûment payées à l'intérieur du secteur des administrations publiques</t>
  </si>
  <si>
    <t>(Supprimé) Transferts de revenus des organismes administratifs publics - IWEPS</t>
  </si>
  <si>
    <t>(Supprimé) Transferts de revenus à l'intérieur d'un groupe institutionnel  - WBI</t>
  </si>
  <si>
    <t>(Supprimé) Produits de refinancement d'emprunts</t>
  </si>
  <si>
    <t>(Supprimé) Recettes perçues pour le compte du Guichet de la Navigation - (recettes affectées au Fonds du trafic fluvial : AB 051.001, programme 14.051, division organique 14)</t>
  </si>
  <si>
    <t>(Supprimé) Recettes résultant des prestations externes des bureaux d'études du Service public de Wallonie - Recettes diverses en matière de travaux routiers et hydrauliques - Secteur privé (recettes affectées au Fonds des études techniques : AB 054.001, programme 14.054, division organique 14)</t>
  </si>
  <si>
    <t>(Supprimé) Recettes résultant des prestations externes des bureaux d'études du Service public de Wallonie - Essais sur sites - Secteur privé  (recettes affectées au Fonds des études techniques : AB 054.001, programme 14.054, division organique 14)</t>
  </si>
  <si>
    <t>(Supprimé) Recettes résultant des prestations externes des bureaux d'études du Service public de Wallonie  - Essais en laboratoire - Secteur privé (recettes affectées au Fonds des études techniques : AB 054.001, programme 14.054, division organique 14)</t>
  </si>
  <si>
    <t>(Supprimé) Recettes résultant des prestations externes des bureaux d'études du Service public de Wallonie - Mise à disposition de personnel spécifique - Secteur privé (recettes affectées au Fonds des études techniques : AB 054.001, programme 14.054, division organique 14)</t>
  </si>
  <si>
    <t>(Supprimé) Recettes résultant des prestations externes des bureaux d'études du Service public de Wallonie - Vente de documents techniques et de rapports spécialisés - Secteur privé (recettes affectées au Fonds des études techniques : AB 054.001, programme 14.054, division organique 14)</t>
  </si>
  <si>
    <t>(Supprimé) Recettes résultant des prestations externes des bureaux d'études du Service public de Wallonie - Organisation de séances d'information - Secteur privé (recettes affectées au Fonds des études techniques : AB 054.001, programme 14.054, division organique 14)</t>
  </si>
  <si>
    <t>(Supprimé) Recettes résultant des prestations externes des bureaux d'études du Service public de Wallonie - Essais sur sites - Secteur des administrations publiques (recettes affectées au Fonds des études techniques : AB 054.001, programme 14.054, division organique 14)</t>
  </si>
  <si>
    <t>(Supprimé) Recettes résultant des prestations externes des bureaux d'études du Service public de Wallonie - Mise à disposition de personnel spécifique - Secteur des administrations publiques (recettes affectées au Fonds des études techniques : AB 054.001, programme 14.054, division organique 14)</t>
  </si>
  <si>
    <t>(Supprimé) Recettes résultant des prestations externes des bureaux d'études du Service public de Wallonie - Vente de documents techniques et de rapports spécialisé - Secteur des administrations publiques (recettes affectées au Fonds des études techniques : AB 054.001, programme 14.054, division organique 14)</t>
  </si>
  <si>
    <t>(Supprimé) Recettes résultant des prestations externes des bureaux d'études du Service public de Wallonie - Organisation de séances d'information - Secteur des administrations publiques (recettes affectées au Fonds des études techniques : AB 054.001, programme 14.054, division organique 14)</t>
  </si>
  <si>
    <t>(Supprimé) Dédommagement en matière d'avaries sur le réseau des voies hydrauliques - Entreprises (recettes affectées au Fonds du trafic fluvial : AB 051.001, programme 14.051, division organique 14)</t>
  </si>
  <si>
    <t>(Supprimé) Produits des redevances et des autorisations domaniales consenties sur le réseau des voies hydrauliques - Entreprises (recettes affectées au Fonds du trafic fluvial : AB 051.001, programme 14.051, division organique 14)</t>
  </si>
  <si>
    <t>(Supprimé) Amendes aux entreprises relatives au réseau des voies hydrauliques (recettes affectées au Fonds du trafic fluvial : AB 051.001, programme 14.051, division organique 14)</t>
  </si>
  <si>
    <t>(Supprimé) Dédommagement en matière d'avaries sur le réseau routier et autoroutier - Entreprises (recettes affectées au Fonds du trafic routier : AB 052.001, programme 14.052, division organique 14)</t>
  </si>
  <si>
    <t>(Supprimé) Produit des redevances et autorisations domaniales consenties sur le réseau routier et autoroutier - Entreprises (recettes affectées au Fonds du trafic routier : AB 052.001, programme 14.052, division organique 14)</t>
  </si>
  <si>
    <t>(Supprimé) Amendes et perceptions immédiates relatives au réseau routier et autoroutier - Ménages (recettes affectées au Fonds du trafic routier : AB 052.001, programme 14.052, division organique 14)</t>
  </si>
  <si>
    <t>(Supprimé) Recettes diverses relatives au réseau routier et autoroutier - Ménages (recettes affectées au Fonds du trafic routier : AB 052.001, programme 14.052, division organique 14)</t>
  </si>
  <si>
    <t>(Supprimé) Perceptions immédiates, transactions et amendes liées aux infractions à la réglementation de la sécurité routière qui relève de la compétence des régions (recettes affectées au Fonds des infractions routières régionales : AB 053.001, programme 14.053, division organique 14)</t>
  </si>
  <si>
    <t>(Supprimé) Programme CEE Infrastructure Transports - Voies hydrauliques</t>
  </si>
  <si>
    <t>(Supprimé) Transferts de revenus des unités d'administration publique</t>
  </si>
  <si>
    <t>(Supprimé) Récupération de sommes indûment payées - Administrations publiques locales  (recettes affectées au Fonds pour la gestion des déchets : AB 077.001, programme 15.077, division organique 15)</t>
  </si>
  <si>
    <t>(Supprimé) Remboursement de subventions excédentaires (recettes affectées au Fonds pour la gestion des déchets - section déchets : AB 077.001, programme 15.077, division organique 15)</t>
  </si>
  <si>
    <t>(Supprimé) Recettes en provenance de l'AViQ</t>
  </si>
  <si>
    <t>(Supprimé) Recettes en provenance de FAMIWAL </t>
  </si>
  <si>
    <t>(Supprimé) Récupération de sommes en relation avec les dépenses de matériel et de services exposées pour le fonctionnement des administrations, y compris le produit de la vente des biens désaffectés</t>
  </si>
  <si>
    <t>(Supprimé) Recettes courantes découlant de la gestion du patrimoine régional</t>
  </si>
  <si>
    <t xml:space="preserve">(Supprimé) Recettes en provenance de l'AWAP </t>
  </si>
  <si>
    <t xml:space="preserve">(Supprimé) Recettes résultant des amendes administratives visées à l’article 13ter du Code wallon du Logement et de l'Habitat durable ainsi que des sanctions visées à l’article 190,§3 et 200 bis du même Code - Amendes aux entreprises (recettes affectées au Fonds régional pour le relogement : AB 088.001, programme 16.088, division organique 16) </t>
  </si>
  <si>
    <t xml:space="preserve">(Supprimé) Recettes résultant des amendes administratives visées à l’article 13ter du Code wallon du Logement et de l'Habitat durable ainsi que des sanctions visées à l’article 190,§3 et 200 bis du même Code - Amendes aux ménages (recettes affectées au Fonds régional pour le relogement : AB 088.001, programme 16.088, division organique 16) </t>
  </si>
  <si>
    <t>(Supprimé) Remboursement des subventions accordées aux organismes publics en matière de logement </t>
  </si>
  <si>
    <t>(Supprimé) Récupération de Transfert de revenus en provenance des services administratifs à comptabilité autonome</t>
  </si>
  <si>
    <t>(Supprimé) Recettes diverses relatives au  réseau des voies hydrauliques - Entreprises (recettes affectées au Fonds du trafic fluvial : AB 051.001, programme 14.051, division organique 14)</t>
  </si>
  <si>
    <t>(Supprimé) Redevances pour frais de contrôle et de surveillance – Entreprises (recettes affectées au Fonds de la sécurité routière : AB 050.001, programme 14.050, division organique 14)</t>
  </si>
  <si>
    <t>(Supprimé) Fonds destiné à la réalisation de programmes particuliers financés par le F.S.E. (Programmation 2014-2020)</t>
  </si>
  <si>
    <t>(Supprimé)  Fonds destiné à la réalisation de programmes particuliers financés par le FEAMPA (Programmation 2014-2020)</t>
  </si>
  <si>
    <t>(Supprimé) Vente de productions électriques et ventes de certificats verts (recettes affectées au Fonds du trafic fluvial : AB 051.001, programme 14.051, division organique 14)</t>
  </si>
  <si>
    <t xml:space="preserve">(Supprimé) Recettes en provenance de Tourisme Wallonie </t>
  </si>
  <si>
    <t>Nouveaux n° AB</t>
  </si>
  <si>
    <t>902.020</t>
  </si>
  <si>
    <t>2026</t>
  </si>
  <si>
    <t>Récupérations de sommes indûment payées - Subventions d'exploitation (recettes affectées au Fonds pour la Protection de l'Environnement : AB 075.001, programme 15.075, division organique 15)</t>
  </si>
  <si>
    <t>Recettes relatives aux convois exceptionnels (recettes affectées au Fonds des études techniques : AB 054.001, programme 14.054, division organique 14)</t>
  </si>
  <si>
    <t>oui Réactivé aju 2026</t>
  </si>
  <si>
    <t>912.009</t>
  </si>
  <si>
    <t>Récupérations de transfert en capital aux administrations publiques locales (recettes affectées au FISIR : AB 050.001, programme 14.050, division organique 14)</t>
  </si>
  <si>
    <t>Recettes en provenance de la Fédération Wallonie-Bruxelles dans le cadre de la loterie nationale</t>
  </si>
  <si>
    <t>Recettes résultant des prestations externes des bureaux d'études du Service public de Wallonie - Secteur privé (recettes affectées au FISIR : AB 050.001, programme 14.050, division organique 14)</t>
  </si>
  <si>
    <t xml:space="preserve">Recettes en matière de travaux routiers et hydrauliques </t>
  </si>
  <si>
    <t>Recettes résultant des prestations externes des bureaux d'études du Service public de Wallonie - Secteur des administrations publiques (recettes affectées au FISIR : AB 050.001, programme 14.050, division organique 14)</t>
  </si>
  <si>
    <t>Transferts de revenus en provenance des ménages</t>
  </si>
  <si>
    <t>Perceptions immédiates, transactions et amendes liées aux infractions à la réglementation de la sécurité routière qui relève de la compétence des régions (recettes affectées au FISIR : AB 050.001, programme 14.050 , division organique 14)</t>
  </si>
  <si>
    <t>Recettes résultant des amendes administratives visées à l’article 13ter du Code wallon du Logement et de l'Habitat durable ainsi que des sanctions visées à l’article 190,§3 et 200 bis du même Code - Amendes aux entreprises</t>
  </si>
  <si>
    <t>Recettes résultant des amendes administratives visées à l’article 13ter du Code wallon du Logement et de l'Habitat durable ainsi que des sanctions visées à l’article 190,§3 et 200 bis du même Code - Amendes aux ménages</t>
  </si>
  <si>
    <t xml:space="preserve">Intérêts de placements, indexation d’emprunts et primes d’émission </t>
  </si>
  <si>
    <t>Récupérations de sommes indûment payées - UAP</t>
  </si>
  <si>
    <t>Récupérations de sommes indûment payées - SACA</t>
  </si>
  <si>
    <t>Produits d'emprunts</t>
  </si>
  <si>
    <t>Taxes sur les sites d’activité économique désaffectés</t>
  </si>
  <si>
    <t>Ventes et prestations au service des entreprises</t>
  </si>
  <si>
    <t>Redevances relatives aux dossiers d’homologation des véhicules – Entreprises (recettes affectées au FISIR : AB 050.001, programme 14.050, division organique 14)</t>
  </si>
  <si>
    <t>Redevances relatives aux dossiers d’homologation des véhicules – Ménages (recettes affectées au FISIR : AB 050.001, programme 14.050, division organique 14)</t>
  </si>
  <si>
    <t xml:space="preserve">Recettes du secteur des administrations publiques en matière de travaux routiers et hydrauliques </t>
  </si>
  <si>
    <t>Dédommagement, amendes, redevances en matière de réseaux routiers et hydrauliques</t>
  </si>
  <si>
    <t>Recettes diverses perçues en matière de sécurité routière (recettes affectées au FISIR : AB 050.001, programme 14.050, division organique 14)</t>
  </si>
  <si>
    <t>Autres transferts de revenus des organismes de contrôle technique agréés (recettes affectées au FISIR : AB 050.001, programme 14.050, division organique 14)</t>
  </si>
  <si>
    <t>Taxes sur le déversement des eaux usées, sur les charges environnementales et sur les prélèvements d'eau souterraine potabilisable, redevances et contributions de prélèvement sur les prises d'eau perçues en vertu du Code de l'eau - Frais à refacturer (recettes affectées au Fonds pour la protection de l'Environnement, section protection des eaux : AB 075.001, programme 15.075, division organique 15)</t>
  </si>
  <si>
    <t>Taxes et redevances perçues en matière de déchets en vertu du décret du 22 mars 2007, y compris une taxe sur la co-incinération - Frais à refacturer (recettes affectées au Fonds pour la gestion des déchets : AB 077.001, programme 15.077, division organique 15)</t>
  </si>
  <si>
    <t>Récupération de sommes indûment payées (recettes affectées au Fonds pour la gestion des déchets : AB 077.001, programme 15.077, division organique 15)</t>
  </si>
  <si>
    <t>Sommes perçues liées aux sûretés constituées au profit de la Région et aux appels aux suretés réalisés dans le cadre du décret sur la délinquance environnementale – Ménages (recettes affectées au Fonds pour la protection de l'Environnement, section protection des eaux : AB 075.001, programme 15.075, division organique 15)</t>
  </si>
  <si>
    <t>Récupération de sommes indûment payées - Secteur public  (recettes affectées au Fonds pour la gestion des déchets : AB 077.001, programme 15.077, division organique 15)</t>
  </si>
  <si>
    <t>Remboursement de subventions excédentaires (recettes affectées au recettes affectées au Fonds pour la Protection de l'Environnement :  AB 075.001, programme 15.075, division organique 15)</t>
  </si>
  <si>
    <t>Produit de la location des biens gérés par l'administration des transports</t>
  </si>
  <si>
    <t>901.293</t>
  </si>
  <si>
    <t>Récupérations de sommes indûment payées – Récupérations biens non durables et services (recettes affectées au Fonds pour la Protection de l'Environnement : AB 075.001, programme 15.075, division organique 15)</t>
  </si>
  <si>
    <t>Recettes d’autres secteurs que l’administration publique en matière de travaux routiers et hydrauliques</t>
  </si>
  <si>
    <t>Ventes de venaisons et contributions des invités aux Chasses de la Couronne - Entreprises</t>
  </si>
  <si>
    <t>Recettes imputées sur base des droits constatés (Décret "WBFin")</t>
  </si>
  <si>
    <t>Produit résultant de la vente de venaisons des invités aux Chasses de la Couronne sur le site de la forêt de Saint-Michel-Freyr - Entreprises  (recette affectée au Fonds pour la gestion de la forêt de Saint-Michel-Freyr : AB 072.001, programme 15.072, division organique 15)</t>
  </si>
  <si>
    <t>902.021</t>
  </si>
  <si>
    <t>Budget initial  2027</t>
  </si>
  <si>
    <t>Budget initial 2027</t>
  </si>
  <si>
    <t>Budget initial des recettes de la Région wallonne pour l'année budgétaire 2027</t>
  </si>
  <si>
    <t xml:space="preserve">oui </t>
  </si>
  <si>
    <t>Tableau 3 - Estimation des recettes sur base des droits constatés - Budget  2027 initial</t>
  </si>
  <si>
    <t>901.294</t>
  </si>
  <si>
    <t>915.006</t>
  </si>
  <si>
    <t>901.295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</si>
</sst>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
    <numFmt numFmtId="166" formatCode="000"/>
    <numFmt numFmtId="167" formatCode="0000"/>
    <numFmt numFmtId="168" formatCode="###,000"/>
    <numFmt numFmtId="169" formatCode="yyyy/mm/dd;@"/>
    <numFmt numFmtId="170" formatCode="#,##0.00_ ;\-#,##0.00\ "/>
  </numFmts>
  <fonts count="43" x14ac:knownFonts="1">
    <font>
      <sz val="11"/>
      <color theme="1"/>
      <name val="Calibri"/>
      <family val="2"/>
      <scheme val="minor"/>
    </font>
    <font>
      <sz val="9"/>
      <name val="Tms Rmn"/>
    </font>
    <font>
      <sz val="9"/>
      <name val="Calibri"/>
      <family val="2"/>
    </font>
    <font>
      <sz val="9"/>
      <color indexed="8"/>
      <name val="Calibri"/>
      <family val="2"/>
    </font>
    <font>
      <b/>
      <sz val="11"/>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sz val="9"/>
      <color theme="1"/>
      <name val="Calibri"/>
      <family val="2"/>
      <scheme val="minor"/>
    </font>
    <font>
      <sz val="9"/>
      <color indexed="8"/>
      <name val="Calibri"/>
      <family val="2"/>
      <scheme val="minor"/>
    </font>
    <font>
      <sz val="9"/>
      <name val="Calibri"/>
      <family val="2"/>
      <scheme val="minor"/>
    </font>
    <font>
      <b/>
      <i/>
      <sz val="9"/>
      <color theme="1"/>
      <name val="Calibri"/>
      <family val="2"/>
      <scheme val="minor"/>
    </font>
    <font>
      <sz val="11"/>
      <name val="Calibri"/>
      <family val="2"/>
      <scheme val="minor"/>
    </font>
    <font>
      <b/>
      <sz val="9"/>
      <color indexed="8"/>
      <name val="Calibri"/>
      <family val="2"/>
      <scheme val="minor"/>
    </font>
    <font>
      <b/>
      <sz val="9"/>
      <color theme="1"/>
      <name val="Calibri"/>
      <family val="2"/>
      <scheme val="minor"/>
    </font>
    <font>
      <sz val="12"/>
      <color theme="1"/>
      <name val="Calibri"/>
      <family val="2"/>
      <scheme val="minor"/>
    </font>
    <font>
      <b/>
      <sz val="16"/>
      <color theme="1"/>
      <name val="Calibri"/>
      <family val="2"/>
      <scheme val="minor"/>
    </font>
    <font>
      <i/>
      <sz val="12"/>
      <color theme="1"/>
      <name val="Calibri"/>
      <family val="2"/>
      <scheme val="minor"/>
    </font>
    <font>
      <sz val="9"/>
      <color rgb="FFFF0000"/>
      <name val="Calibri"/>
      <family val="2"/>
      <scheme val="minor"/>
    </font>
    <font>
      <b/>
      <sz val="12"/>
      <color theme="1"/>
      <name val="Calibri"/>
      <family val="2"/>
      <scheme val="minor"/>
    </font>
    <font>
      <b/>
      <i/>
      <sz val="12"/>
      <color theme="1"/>
      <name val="Calibri"/>
      <family val="2"/>
      <scheme val="minor"/>
    </font>
    <font>
      <b/>
      <sz val="11"/>
      <name val="Calibri"/>
      <family val="2"/>
      <scheme val="minor"/>
    </font>
    <font>
      <sz val="14"/>
      <color theme="1"/>
      <name val="Calibri"/>
      <family val="2"/>
      <scheme val="minor"/>
    </font>
    <font>
      <sz val="9"/>
      <color rgb="FF000000"/>
      <name val="Times New Roman"/>
      <family val="1"/>
    </font>
    <font>
      <sz val="8"/>
      <name val="Calibri"/>
      <family val="2"/>
      <scheme val="minor"/>
    </font>
    <font>
      <sz val="11"/>
      <color theme="1"/>
      <name val="Calibri"/>
      <family val="2"/>
      <scheme val="minor"/>
    </font>
    <font>
      <i/>
      <sz val="9"/>
      <color theme="1"/>
      <name val="Calibri"/>
      <family val="2"/>
      <scheme val="minor"/>
    </font>
    <font>
      <strike/>
      <sz val="9"/>
      <color theme="1"/>
      <name val="Calibri"/>
      <family val="2"/>
      <scheme val="minor"/>
    </font>
    <font>
      <strike/>
      <sz val="9"/>
      <name val="Calibri"/>
      <family val="2"/>
      <scheme val="minor"/>
    </font>
    <font>
      <sz val="10"/>
      <name val="Arial"/>
      <family val="2"/>
    </font>
    <font>
      <sz val="11"/>
      <color theme="1"/>
      <name val="Calibri"/>
      <family val="2"/>
    </font>
    <font>
      <sz val="11"/>
      <color rgb="FF000000"/>
      <name val="Calibri"/>
      <family val="2"/>
    </font>
    <font>
      <b/>
      <sz val="10"/>
      <color theme="1"/>
      <name val="Calibri"/>
      <family val="2"/>
      <scheme val="minor"/>
    </font>
    <font>
      <strike/>
      <sz val="11"/>
      <color theme="1"/>
      <name val="Calibri"/>
      <family val="2"/>
      <scheme val="minor"/>
    </font>
    <font>
      <sz val="9"/>
      <color theme="1"/>
      <name val="Calibri"/>
      <family val="2"/>
    </font>
    <font>
      <sz val="9"/>
      <color theme="3" tint="0.39997558519241921"/>
      <name val="Calibri"/>
      <family val="2"/>
    </font>
    <font>
      <sz val="9"/>
      <color indexed="81"/>
      <name val="Tahoma"/>
      <family val="2"/>
    </font>
    <font>
      <b/>
      <sz val="9"/>
      <color indexed="81"/>
      <name val="Tahoma"/>
      <family val="2"/>
    </font>
    <font>
      <sz val="9"/>
      <color rgb="FF000000"/>
      <name val="Calibri"/>
      <family val="2"/>
    </font>
    <font>
      <b/>
      <sz val="9"/>
      <name val="Calibri"/>
      <family val="2"/>
    </font>
    <font>
      <b/>
      <sz val="9"/>
      <color theme="1"/>
      <name val="Calibri"/>
      <family val="2"/>
    </font>
    <font>
      <b/>
      <sz val="8"/>
      <color rgb="FF1F497D"/>
      <name val="Verdana"/>
      <family val="2"/>
    </font>
    <font>
      <b/>
      <sz val="9"/>
      <name val="Calibri"/>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0"/>
        <bgColor rgb="FF000000"/>
      </patternFill>
    </fill>
    <fill>
      <patternFill patternType="solid">
        <fgColor theme="5"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rgb="FF92D050"/>
        <bgColor indexed="64"/>
      </patternFill>
    </fill>
    <fill>
      <patternFill patternType="solid">
        <fgColor theme="6" tint="0.59999389629810485"/>
        <bgColor indexed="64"/>
      </patternFill>
    </fill>
    <fill>
      <patternFill patternType="solid">
        <fgColor theme="8" tint="0.79998168889431442"/>
        <bgColor indexed="64"/>
      </patternFill>
    </fill>
  </fills>
  <borders count="78">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auto="1"/>
      </top>
      <bottom/>
      <diagonal/>
    </border>
    <border>
      <left style="thin">
        <color indexed="64"/>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theme="1"/>
      </left>
      <right style="thin">
        <color theme="1"/>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thin">
        <color indexed="64"/>
      </bottom>
      <diagonal/>
    </border>
    <border>
      <left style="thin">
        <color rgb="FF808080"/>
      </left>
      <right style="thin">
        <color rgb="FF808080"/>
      </right>
      <top style="thin">
        <color rgb="FF808080"/>
      </top>
      <bottom style="thin">
        <color rgb="FF808080"/>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s>
  <cellStyleXfs count="8">
    <xf numFmtId="0" fontId="0" fillId="0" borderId="0"/>
    <xf numFmtId="0" fontId="1" fillId="0" borderId="0"/>
    <xf numFmtId="0" fontId="25" fillId="0" borderId="0"/>
    <xf numFmtId="0" fontId="29" fillId="0" borderId="0"/>
    <xf numFmtId="168" fontId="30" fillId="0" borderId="51" applyNumberFormat="0" applyProtection="0">
      <alignment horizontal="right" vertical="center"/>
    </xf>
    <xf numFmtId="168" fontId="31" fillId="12" borderId="54" applyNumberFormat="0" applyProtection="0">
      <alignment horizontal="left" vertical="center" wrapText="1" indent="1"/>
    </xf>
    <xf numFmtId="168" fontId="41" fillId="0" borderId="75" applyNumberFormat="0" applyProtection="0">
      <alignment horizontal="right" vertical="center"/>
    </xf>
    <xf numFmtId="43" fontId="25" fillId="0" borderId="0" applyFont="0" applyFill="0" applyBorder="0" applyAlignment="0" applyProtection="0"/>
  </cellStyleXfs>
  <cellXfs count="736">
    <xf numFmtId="0" fontId="0" fillId="0" borderId="0" xfId="0"/>
    <xf numFmtId="0" fontId="0" fillId="0" borderId="0" xfId="0" applyAlignment="1">
      <alignment horizontal="center"/>
    </xf>
    <xf numFmtId="0" fontId="0" fillId="0" borderId="0" xfId="0" applyAlignment="1">
      <alignment horizontal="center" vertical="top" wrapText="1"/>
    </xf>
    <xf numFmtId="0" fontId="0" fillId="0" borderId="0" xfId="0" applyAlignment="1">
      <alignment vertical="top" wrapText="1"/>
    </xf>
    <xf numFmtId="0" fontId="5" fillId="0" borderId="0" xfId="0" applyFont="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right" vertical="top" wrapText="1"/>
    </xf>
    <xf numFmtId="0" fontId="7" fillId="0" borderId="0" xfId="0" applyFont="1" applyAlignment="1">
      <alignment horizontal="right" vertical="top" wrapText="1"/>
    </xf>
    <xf numFmtId="0" fontId="8" fillId="0" borderId="4" xfId="0" applyFont="1" applyBorder="1"/>
    <xf numFmtId="0" fontId="8" fillId="0" borderId="0" xfId="0" applyFont="1"/>
    <xf numFmtId="49" fontId="8" fillId="0" borderId="8" xfId="0" applyNumberFormat="1" applyFont="1" applyBorder="1" applyAlignment="1">
      <alignment horizontal="center"/>
    </xf>
    <xf numFmtId="0" fontId="8" fillId="0" borderId="9" xfId="0" applyFont="1" applyBorder="1" applyAlignment="1">
      <alignment horizontal="justify" vertical="top" wrapText="1"/>
    </xf>
    <xf numFmtId="164" fontId="8" fillId="0" borderId="5" xfId="0" applyNumberFormat="1" applyFont="1" applyBorder="1" applyAlignment="1">
      <alignment horizontal="center" vertical="top"/>
    </xf>
    <xf numFmtId="0" fontId="11" fillId="0" borderId="9" xfId="0" applyFont="1" applyBorder="1" applyAlignment="1">
      <alignment horizontal="right" vertical="top" wrapText="1"/>
    </xf>
    <xf numFmtId="0" fontId="8" fillId="0" borderId="17" xfId="0" applyFont="1" applyBorder="1" applyAlignment="1">
      <alignment horizontal="center" vertical="top"/>
    </xf>
    <xf numFmtId="164" fontId="8" fillId="0" borderId="6" xfId="0" applyNumberFormat="1" applyFont="1" applyBorder="1" applyAlignment="1">
      <alignment horizontal="center" vertical="top"/>
    </xf>
    <xf numFmtId="0" fontId="11" fillId="0" borderId="7" xfId="0" applyFont="1" applyBorder="1" applyAlignment="1">
      <alignment horizontal="justify" vertical="top" wrapText="1"/>
    </xf>
    <xf numFmtId="3" fontId="8" fillId="0" borderId="6" xfId="0" applyNumberFormat="1" applyFont="1" applyBorder="1" applyAlignment="1">
      <alignment vertical="top"/>
    </xf>
    <xf numFmtId="0" fontId="8" fillId="3" borderId="0" xfId="0" applyFont="1" applyFill="1"/>
    <xf numFmtId="164" fontId="8" fillId="0" borderId="2" xfId="0" applyNumberFormat="1" applyFont="1" applyBorder="1" applyAlignment="1">
      <alignment horizontal="center" vertical="top"/>
    </xf>
    <xf numFmtId="0" fontId="11" fillId="0" borderId="5" xfId="0" applyFont="1" applyBorder="1" applyAlignment="1">
      <alignment horizontal="right" vertical="top" wrapText="1"/>
    </xf>
    <xf numFmtId="164" fontId="8" fillId="0" borderId="20" xfId="0" applyNumberFormat="1" applyFont="1" applyBorder="1" applyAlignment="1">
      <alignment horizontal="center" vertical="top"/>
    </xf>
    <xf numFmtId="0" fontId="11" fillId="0" borderId="6" xfId="0" applyFont="1" applyBorder="1" applyAlignment="1">
      <alignment horizontal="justify" vertical="top" wrapText="1"/>
    </xf>
    <xf numFmtId="0" fontId="8" fillId="0" borderId="22" xfId="0" applyFont="1" applyBorder="1"/>
    <xf numFmtId="0" fontId="11" fillId="0" borderId="9" xfId="0" applyFont="1" applyBorder="1" applyAlignment="1">
      <alignment horizontal="justify" vertical="top" wrapText="1"/>
    </xf>
    <xf numFmtId="164" fontId="8" fillId="0" borderId="0" xfId="0" applyNumberFormat="1" applyFont="1" applyAlignment="1">
      <alignment horizontal="center" vertical="top"/>
    </xf>
    <xf numFmtId="3" fontId="8" fillId="0" borderId="7" xfId="0" applyNumberFormat="1" applyFont="1" applyBorder="1" applyAlignment="1">
      <alignment vertical="top"/>
    </xf>
    <xf numFmtId="0" fontId="12" fillId="0" borderId="0" xfId="0" applyFont="1" applyAlignment="1">
      <alignment horizontal="left" vertical="top" wrapText="1"/>
    </xf>
    <xf numFmtId="3" fontId="14" fillId="0" borderId="5" xfId="0" applyNumberFormat="1" applyFont="1" applyBorder="1" applyAlignment="1">
      <alignment vertical="top"/>
    </xf>
    <xf numFmtId="0" fontId="8" fillId="0" borderId="0" xfId="0" applyFont="1" applyAlignment="1">
      <alignment horizontal="center" vertical="top"/>
    </xf>
    <xf numFmtId="0" fontId="15" fillId="0" borderId="0" xfId="0" applyFont="1"/>
    <xf numFmtId="0" fontId="15" fillId="0" borderId="0" xfId="0" applyFont="1" applyAlignment="1">
      <alignment horizontal="center"/>
    </xf>
    <xf numFmtId="0" fontId="0" fillId="0" borderId="22" xfId="0" applyBorder="1" applyAlignment="1">
      <alignment vertical="top" wrapText="1"/>
    </xf>
    <xf numFmtId="0" fontId="4" fillId="0" borderId="0" xfId="0" applyFont="1" applyAlignment="1">
      <alignment horizontal="center" vertical="center" wrapText="1"/>
    </xf>
    <xf numFmtId="0" fontId="0" fillId="0" borderId="0" xfId="0" applyAlignment="1">
      <alignment vertical="center"/>
    </xf>
    <xf numFmtId="0" fontId="11" fillId="0" borderId="7" xfId="0" applyFont="1" applyBorder="1" applyAlignment="1">
      <alignment horizontal="right" vertical="top" wrapText="1"/>
    </xf>
    <xf numFmtId="165" fontId="8" fillId="0" borderId="29" xfId="0" applyNumberFormat="1" applyFont="1" applyBorder="1" applyAlignment="1">
      <alignment vertical="top"/>
    </xf>
    <xf numFmtId="3" fontId="8" fillId="0" borderId="14" xfId="0" applyNumberFormat="1" applyFont="1" applyBorder="1" applyAlignment="1">
      <alignment vertical="top"/>
    </xf>
    <xf numFmtId="0" fontId="8" fillId="0" borderId="5" xfId="0" applyFont="1" applyBorder="1" applyAlignment="1">
      <alignment horizontal="justify" vertical="top" wrapText="1"/>
    </xf>
    <xf numFmtId="0" fontId="18" fillId="0" borderId="0" xfId="0" applyFont="1" applyAlignment="1">
      <alignment wrapText="1"/>
    </xf>
    <xf numFmtId="3" fontId="8" fillId="0" borderId="0" xfId="0" applyNumberFormat="1" applyFont="1"/>
    <xf numFmtId="0" fontId="8" fillId="5" borderId="0" xfId="0" applyFont="1" applyFill="1"/>
    <xf numFmtId="3" fontId="8" fillId="3" borderId="5" xfId="0" applyNumberFormat="1" applyFont="1" applyFill="1" applyBorder="1" applyAlignment="1">
      <alignment vertical="top"/>
    </xf>
    <xf numFmtId="0" fontId="8" fillId="5" borderId="14" xfId="0" applyFont="1" applyFill="1" applyBorder="1"/>
    <xf numFmtId="3" fontId="14" fillId="5" borderId="16" xfId="0" applyNumberFormat="1" applyFont="1" applyFill="1" applyBorder="1" applyAlignment="1">
      <alignment vertical="top"/>
    </xf>
    <xf numFmtId="3" fontId="14" fillId="5" borderId="5" xfId="0" applyNumberFormat="1" applyFont="1" applyFill="1" applyBorder="1" applyAlignment="1">
      <alignment vertical="top"/>
    </xf>
    <xf numFmtId="0" fontId="8" fillId="5" borderId="7" xfId="0" applyFont="1" applyFill="1" applyBorder="1"/>
    <xf numFmtId="0" fontId="8" fillId="5" borderId="9" xfId="0" applyFont="1" applyFill="1" applyBorder="1"/>
    <xf numFmtId="3" fontId="14" fillId="5" borderId="9" xfId="0" applyNumberFormat="1" applyFont="1" applyFill="1" applyBorder="1" applyAlignment="1">
      <alignment vertical="top"/>
    </xf>
    <xf numFmtId="3" fontId="8" fillId="5" borderId="9" xfId="0" applyNumberFormat="1" applyFont="1" applyFill="1" applyBorder="1" applyAlignment="1">
      <alignment horizontal="right" vertical="top"/>
    </xf>
    <xf numFmtId="3" fontId="14" fillId="5" borderId="13" xfId="0" applyNumberFormat="1" applyFont="1" applyFill="1" applyBorder="1" applyAlignment="1">
      <alignment vertical="top"/>
    </xf>
    <xf numFmtId="3" fontId="8" fillId="5" borderId="7" xfId="0" applyNumberFormat="1" applyFont="1" applyFill="1" applyBorder="1" applyAlignment="1">
      <alignment vertical="top"/>
    </xf>
    <xf numFmtId="3" fontId="14" fillId="4" borderId="13" xfId="0" applyNumberFormat="1" applyFont="1" applyFill="1" applyBorder="1" applyAlignment="1">
      <alignment vertical="top"/>
    </xf>
    <xf numFmtId="165" fontId="14" fillId="3" borderId="9" xfId="0" applyNumberFormat="1" applyFont="1" applyFill="1" applyBorder="1" applyAlignment="1">
      <alignment vertical="top"/>
    </xf>
    <xf numFmtId="3" fontId="14" fillId="6" borderId="5" xfId="0" applyNumberFormat="1" applyFont="1" applyFill="1" applyBorder="1" applyAlignment="1">
      <alignment vertical="top"/>
    </xf>
    <xf numFmtId="3" fontId="14" fillId="6" borderId="13" xfId="0" applyNumberFormat="1" applyFont="1" applyFill="1" applyBorder="1" applyAlignment="1">
      <alignment vertical="top"/>
    </xf>
    <xf numFmtId="3" fontId="14" fillId="6" borderId="16" xfId="0" applyNumberFormat="1" applyFont="1" applyFill="1" applyBorder="1" applyAlignment="1">
      <alignment vertical="top"/>
    </xf>
    <xf numFmtId="3" fontId="0" fillId="3" borderId="16" xfId="0" applyNumberFormat="1" applyFill="1" applyBorder="1"/>
    <xf numFmtId="0" fontId="0" fillId="3" borderId="16" xfId="0" applyFill="1" applyBorder="1"/>
    <xf numFmtId="0" fontId="5" fillId="0" borderId="0" xfId="0" applyFont="1"/>
    <xf numFmtId="0" fontId="8" fillId="3" borderId="6" xfId="0" applyFont="1" applyFill="1" applyBorder="1"/>
    <xf numFmtId="0" fontId="11" fillId="0" borderId="14" xfId="0" applyFont="1" applyBorder="1" applyAlignment="1">
      <alignment horizontal="justify" vertical="top" wrapText="1"/>
    </xf>
    <xf numFmtId="0" fontId="14" fillId="0" borderId="4" xfId="0" applyFont="1" applyBorder="1"/>
    <xf numFmtId="0" fontId="14" fillId="0" borderId="0" xfId="0" applyFont="1"/>
    <xf numFmtId="0" fontId="8" fillId="0" borderId="7" xfId="0" applyFont="1" applyBorder="1" applyAlignment="1">
      <alignment horizontal="center" vertical="top"/>
    </xf>
    <xf numFmtId="2" fontId="8" fillId="0" borderId="5" xfId="0" applyNumberFormat="1" applyFont="1" applyBorder="1"/>
    <xf numFmtId="3" fontId="14" fillId="5" borderId="6" xfId="0" applyNumberFormat="1" applyFont="1" applyFill="1" applyBorder="1" applyAlignment="1">
      <alignment vertical="top"/>
    </xf>
    <xf numFmtId="0" fontId="0" fillId="3" borderId="23" xfId="0" applyFill="1" applyBorder="1" applyAlignment="1">
      <alignment horizontal="center" vertical="top" wrapText="1"/>
    </xf>
    <xf numFmtId="0" fontId="12" fillId="3" borderId="23" xfId="0" applyFont="1" applyFill="1" applyBorder="1" applyAlignment="1">
      <alignment horizontal="center" vertical="top" wrapText="1"/>
    </xf>
    <xf numFmtId="0" fontId="0" fillId="3" borderId="21" xfId="0" applyFill="1" applyBorder="1" applyAlignment="1">
      <alignment horizontal="center" vertical="top" wrapText="1"/>
    </xf>
    <xf numFmtId="0" fontId="0" fillId="3" borderId="23" xfId="0" applyFill="1" applyBorder="1" applyAlignment="1">
      <alignment horizontal="center"/>
    </xf>
    <xf numFmtId="0" fontId="0" fillId="3" borderId="23" xfId="0" applyFill="1" applyBorder="1" applyAlignment="1">
      <alignment horizontal="center" vertical="center" wrapText="1"/>
    </xf>
    <xf numFmtId="49" fontId="8" fillId="0" borderId="25" xfId="0" applyNumberFormat="1" applyFont="1" applyBorder="1" applyAlignment="1">
      <alignment horizontal="center" vertical="center"/>
    </xf>
    <xf numFmtId="49" fontId="8" fillId="0" borderId="26" xfId="0" applyNumberFormat="1" applyFont="1" applyBorder="1" applyAlignment="1">
      <alignment horizontal="center"/>
    </xf>
    <xf numFmtId="49" fontId="8" fillId="3" borderId="26" xfId="0" applyNumberFormat="1" applyFont="1" applyFill="1" applyBorder="1" applyAlignment="1">
      <alignment horizontal="center"/>
    </xf>
    <xf numFmtId="3" fontId="8" fillId="0" borderId="1" xfId="0" applyNumberFormat="1" applyFont="1" applyBorder="1" applyAlignment="1">
      <alignment vertical="top"/>
    </xf>
    <xf numFmtId="165" fontId="8" fillId="0" borderId="32" xfId="0" applyNumberFormat="1" applyFont="1" applyBorder="1"/>
    <xf numFmtId="165" fontId="8" fillId="0" borderId="1" xfId="0" applyNumberFormat="1" applyFont="1" applyBorder="1"/>
    <xf numFmtId="3" fontId="14" fillId="0" borderId="1" xfId="0" applyNumberFormat="1" applyFont="1" applyBorder="1" applyAlignment="1">
      <alignment vertical="top"/>
    </xf>
    <xf numFmtId="0" fontId="0" fillId="3" borderId="28" xfId="0" applyFill="1" applyBorder="1"/>
    <xf numFmtId="0" fontId="5" fillId="0" borderId="0" xfId="0" applyFont="1" applyAlignment="1">
      <alignment horizontal="center"/>
    </xf>
    <xf numFmtId="2" fontId="8" fillId="0" borderId="32" xfId="0" applyNumberFormat="1" applyFont="1" applyBorder="1"/>
    <xf numFmtId="0" fontId="4" fillId="8" borderId="8" xfId="0" applyFont="1" applyFill="1" applyBorder="1" applyAlignment="1">
      <alignment horizontal="center" vertical="center"/>
    </xf>
    <xf numFmtId="0" fontId="11" fillId="0" borderId="5" xfId="0" applyFont="1" applyBorder="1" applyAlignment="1">
      <alignment horizontal="justify" vertical="top" wrapText="1"/>
    </xf>
    <xf numFmtId="0" fontId="8" fillId="5" borderId="5" xfId="0" applyFont="1" applyFill="1" applyBorder="1"/>
    <xf numFmtId="165" fontId="14" fillId="4" borderId="14" xfId="0" applyNumberFormat="1" applyFont="1" applyFill="1" applyBorder="1" applyAlignment="1">
      <alignment vertical="top"/>
    </xf>
    <xf numFmtId="3" fontId="8" fillId="0" borderId="5" xfId="0" applyNumberFormat="1" applyFont="1" applyBorder="1" applyAlignment="1">
      <alignment vertical="top"/>
    </xf>
    <xf numFmtId="3" fontId="8" fillId="0" borderId="9" xfId="0" applyNumberFormat="1" applyFont="1" applyBorder="1" applyAlignment="1">
      <alignment vertical="top"/>
    </xf>
    <xf numFmtId="3" fontId="8" fillId="5" borderId="9" xfId="0" applyNumberFormat="1" applyFont="1" applyFill="1" applyBorder="1" applyAlignment="1">
      <alignment vertical="top"/>
    </xf>
    <xf numFmtId="0" fontId="8" fillId="0" borderId="9" xfId="0" applyFont="1" applyBorder="1" applyAlignment="1">
      <alignment horizontal="center" vertical="top"/>
    </xf>
    <xf numFmtId="165" fontId="8" fillId="0" borderId="1" xfId="0" applyNumberFormat="1" applyFont="1" applyBorder="1" applyAlignment="1">
      <alignment vertical="top"/>
    </xf>
    <xf numFmtId="0" fontId="8" fillId="0" borderId="12" xfId="0" applyFont="1" applyBorder="1" applyAlignment="1">
      <alignment horizontal="center" vertical="top"/>
    </xf>
    <xf numFmtId="164" fontId="8" fillId="0" borderId="13" xfId="0" applyNumberFormat="1" applyFont="1" applyBorder="1" applyAlignment="1">
      <alignment horizontal="center" vertical="top"/>
    </xf>
    <xf numFmtId="0" fontId="0" fillId="3" borderId="27" xfId="0" applyFill="1" applyBorder="1"/>
    <xf numFmtId="0" fontId="0" fillId="0" borderId="15" xfId="0" applyBorder="1"/>
    <xf numFmtId="3" fontId="0" fillId="0" borderId="15" xfId="0" applyNumberFormat="1" applyBorder="1" applyAlignment="1">
      <alignment vertical="top" wrapText="1"/>
    </xf>
    <xf numFmtId="0" fontId="0" fillId="0" borderId="34" xfId="0" applyBorder="1"/>
    <xf numFmtId="49" fontId="8" fillId="0" borderId="31" xfId="0" applyNumberFormat="1" applyFont="1" applyBorder="1" applyAlignment="1">
      <alignment horizontal="center" vertical="center"/>
    </xf>
    <xf numFmtId="0" fontId="8" fillId="0" borderId="24" xfId="0" applyFont="1" applyBorder="1" applyAlignment="1">
      <alignment horizontal="center" vertical="top"/>
    </xf>
    <xf numFmtId="0" fontId="8" fillId="0" borderId="23" xfId="0" applyFont="1" applyBorder="1" applyAlignment="1">
      <alignment horizontal="center" vertical="top" wrapText="1"/>
    </xf>
    <xf numFmtId="0" fontId="8" fillId="0" borderId="23" xfId="0" applyFont="1" applyBorder="1" applyAlignment="1">
      <alignment horizontal="center" vertical="top"/>
    </xf>
    <xf numFmtId="0" fontId="8" fillId="0" borderId="21" xfId="0" applyFont="1" applyBorder="1" applyAlignment="1">
      <alignment horizontal="center" vertical="top"/>
    </xf>
    <xf numFmtId="0" fontId="8" fillId="3" borderId="23" xfId="0" applyFont="1" applyFill="1" applyBorder="1" applyAlignment="1">
      <alignment horizontal="center" vertical="top"/>
    </xf>
    <xf numFmtId="164" fontId="8" fillId="0" borderId="33" xfId="0" applyNumberFormat="1" applyFont="1" applyBorder="1" applyAlignment="1">
      <alignment horizontal="center" vertical="top"/>
    </xf>
    <xf numFmtId="164" fontId="8" fillId="0" borderId="16" xfId="0" applyNumberFormat="1" applyFont="1" applyBorder="1" applyAlignment="1">
      <alignment horizontal="center" vertical="top"/>
    </xf>
    <xf numFmtId="0" fontId="8" fillId="0" borderId="2" xfId="0" applyFont="1" applyBorder="1" applyAlignment="1">
      <alignment horizontal="center" vertical="top"/>
    </xf>
    <xf numFmtId="0" fontId="8" fillId="0" borderId="3" xfId="0" applyFont="1" applyBorder="1" applyAlignment="1">
      <alignment horizontal="center" vertical="top"/>
    </xf>
    <xf numFmtId="0" fontId="8" fillId="3" borderId="9" xfId="0" applyFont="1" applyFill="1" applyBorder="1" applyAlignment="1">
      <alignment horizontal="center" vertical="top"/>
    </xf>
    <xf numFmtId="3" fontId="12" fillId="0" borderId="15" xfId="0" applyNumberFormat="1" applyFont="1" applyBorder="1" applyAlignment="1">
      <alignment vertical="top" wrapText="1"/>
    </xf>
    <xf numFmtId="0" fontId="8" fillId="0" borderId="10" xfId="0" applyFont="1" applyBorder="1" applyAlignment="1">
      <alignment horizontal="center" vertical="top"/>
    </xf>
    <xf numFmtId="0" fontId="8" fillId="0" borderId="11" xfId="0" applyFont="1" applyBorder="1" applyAlignment="1">
      <alignment horizontal="center" vertical="top"/>
    </xf>
    <xf numFmtId="0" fontId="8" fillId="0" borderId="15" xfId="0" applyFont="1" applyBorder="1" applyAlignment="1">
      <alignment horizontal="center" vertical="top"/>
    </xf>
    <xf numFmtId="0" fontId="8" fillId="0" borderId="16" xfId="0" applyFont="1" applyBorder="1" applyAlignment="1">
      <alignment horizontal="center" vertical="top"/>
    </xf>
    <xf numFmtId="0" fontId="8" fillId="0" borderId="18" xfId="0" applyFont="1" applyBorder="1" applyAlignment="1">
      <alignment horizontal="center" vertical="top"/>
    </xf>
    <xf numFmtId="0" fontId="8" fillId="0" borderId="19" xfId="0" applyFont="1" applyBorder="1" applyAlignment="1">
      <alignment horizontal="center" vertical="top"/>
    </xf>
    <xf numFmtId="49" fontId="8" fillId="0" borderId="37" xfId="0" applyNumberFormat="1" applyFont="1" applyBorder="1" applyAlignment="1">
      <alignment horizontal="center"/>
    </xf>
    <xf numFmtId="49" fontId="8" fillId="0" borderId="36" xfId="0" applyNumberFormat="1" applyFont="1" applyBorder="1" applyAlignment="1">
      <alignment horizontal="center" vertical="center"/>
    </xf>
    <xf numFmtId="49" fontId="8" fillId="0" borderId="37" xfId="0" applyNumberFormat="1" applyFont="1" applyBorder="1" applyAlignment="1">
      <alignment horizontal="center" vertical="center"/>
    </xf>
    <xf numFmtId="3" fontId="22" fillId="0" borderId="0" xfId="0" applyNumberFormat="1" applyFont="1"/>
    <xf numFmtId="3" fontId="12" fillId="0" borderId="34" xfId="0" applyNumberFormat="1" applyFont="1" applyBorder="1" applyAlignment="1">
      <alignment vertical="top" wrapText="1"/>
    </xf>
    <xf numFmtId="164" fontId="8" fillId="0" borderId="1" xfId="0" applyNumberFormat="1" applyFont="1" applyBorder="1" applyAlignment="1">
      <alignment horizontal="center" vertical="top"/>
    </xf>
    <xf numFmtId="164" fontId="8" fillId="0" borderId="29" xfId="0" applyNumberFormat="1" applyFont="1" applyBorder="1" applyAlignment="1">
      <alignment horizontal="center" vertical="top"/>
    </xf>
    <xf numFmtId="0" fontId="0" fillId="0" borderId="5" xfId="0" applyBorder="1" applyAlignment="1">
      <alignment horizontal="center" vertical="top" wrapText="1"/>
    </xf>
    <xf numFmtId="164" fontId="0" fillId="0" borderId="5" xfId="0" applyNumberFormat="1" applyBorder="1" applyAlignment="1">
      <alignment horizontal="center" vertical="top" wrapText="1"/>
    </xf>
    <xf numFmtId="0" fontId="12" fillId="0" borderId="5" xfId="0" applyFont="1" applyBorder="1" applyAlignment="1">
      <alignment horizontal="center" vertical="top" wrapText="1"/>
    </xf>
    <xf numFmtId="164" fontId="12" fillId="0" borderId="5" xfId="0" applyNumberFormat="1" applyFont="1" applyBorder="1" applyAlignment="1">
      <alignment horizontal="center" vertical="top" wrapText="1"/>
    </xf>
    <xf numFmtId="164" fontId="0" fillId="0" borderId="6" xfId="0" applyNumberFormat="1" applyBorder="1" applyAlignment="1">
      <alignment horizontal="center" vertical="top" wrapText="1"/>
    </xf>
    <xf numFmtId="164" fontId="0" fillId="0" borderId="5" xfId="0" applyNumberFormat="1" applyBorder="1" applyAlignment="1">
      <alignment horizontal="center" vertical="center" wrapText="1"/>
    </xf>
    <xf numFmtId="0" fontId="0" fillId="0" borderId="5" xfId="0" applyBorder="1" applyAlignment="1">
      <alignment horizontal="center"/>
    </xf>
    <xf numFmtId="0" fontId="0" fillId="0" borderId="24" xfId="0" applyBorder="1" applyAlignment="1">
      <alignment horizontal="center" vertical="top" wrapText="1"/>
    </xf>
    <xf numFmtId="0" fontId="0" fillId="0" borderId="13" xfId="0" applyBorder="1" applyAlignment="1">
      <alignment horizontal="center" vertical="top" wrapText="1"/>
    </xf>
    <xf numFmtId="0" fontId="0" fillId="0" borderId="23" xfId="0" applyBorder="1" applyAlignment="1">
      <alignment horizontal="center" vertical="top" wrapText="1"/>
    </xf>
    <xf numFmtId="164" fontId="0" fillId="0" borderId="23" xfId="0" applyNumberFormat="1" applyBorder="1" applyAlignment="1">
      <alignment horizontal="center" vertical="top" wrapText="1"/>
    </xf>
    <xf numFmtId="0" fontId="12" fillId="0" borderId="23" xfId="0" applyFont="1" applyBorder="1" applyAlignment="1">
      <alignment horizontal="center" vertical="top" wrapText="1"/>
    </xf>
    <xf numFmtId="164" fontId="12" fillId="0" borderId="23" xfId="0" applyNumberFormat="1" applyFont="1" applyBorder="1" applyAlignment="1">
      <alignment horizontal="center" vertical="top" wrapText="1"/>
    </xf>
    <xf numFmtId="164" fontId="0" fillId="0" borderId="21" xfId="0" applyNumberFormat="1" applyBorder="1" applyAlignment="1">
      <alignment horizontal="center" vertical="top" wrapText="1"/>
    </xf>
    <xf numFmtId="164" fontId="0" fillId="0" borderId="23" xfId="0" applyNumberFormat="1" applyBorder="1" applyAlignment="1">
      <alignment horizontal="center" vertical="center" wrapText="1"/>
    </xf>
    <xf numFmtId="0" fontId="0" fillId="0" borderId="23" xfId="0" applyBorder="1" applyAlignment="1">
      <alignment horizontal="center"/>
    </xf>
    <xf numFmtId="0" fontId="5" fillId="0" borderId="38" xfId="0" applyFont="1" applyBorder="1" applyAlignment="1">
      <alignment horizontal="center" vertical="center" wrapText="1"/>
    </xf>
    <xf numFmtId="2" fontId="8" fillId="0" borderId="0" xfId="0" applyNumberFormat="1" applyFont="1"/>
    <xf numFmtId="3" fontId="8" fillId="0" borderId="0" xfId="0" applyNumberFormat="1" applyFont="1" applyAlignment="1">
      <alignment vertical="top"/>
    </xf>
    <xf numFmtId="165" fontId="8" fillId="0" borderId="22" xfId="0" applyNumberFormat="1" applyFont="1" applyBorder="1"/>
    <xf numFmtId="3" fontId="14" fillId="0" borderId="0" xfId="0" applyNumberFormat="1" applyFont="1" applyAlignment="1">
      <alignment vertical="top"/>
    </xf>
    <xf numFmtId="2" fontId="8" fillId="0" borderId="11" xfId="0" applyNumberFormat="1" applyFont="1" applyBorder="1"/>
    <xf numFmtId="3" fontId="8" fillId="0" borderId="16" xfId="0" applyNumberFormat="1" applyFont="1" applyBorder="1" applyAlignment="1">
      <alignment vertical="top"/>
    </xf>
    <xf numFmtId="165" fontId="14" fillId="0" borderId="11" xfId="0" applyNumberFormat="1" applyFont="1" applyBorder="1" applyAlignment="1">
      <alignment vertical="top"/>
    </xf>
    <xf numFmtId="165" fontId="13" fillId="3" borderId="16" xfId="0" applyNumberFormat="1" applyFont="1" applyFill="1" applyBorder="1" applyAlignment="1">
      <alignment horizontal="right" vertical="top"/>
    </xf>
    <xf numFmtId="165" fontId="13" fillId="0" borderId="16" xfId="0" applyNumberFormat="1" applyFont="1" applyBorder="1" applyAlignment="1">
      <alignment horizontal="right" vertical="top"/>
    </xf>
    <xf numFmtId="165" fontId="8" fillId="0" borderId="19" xfId="0" applyNumberFormat="1" applyFont="1" applyBorder="1"/>
    <xf numFmtId="165" fontId="8" fillId="0" borderId="11" xfId="0" applyNumberFormat="1" applyFont="1" applyBorder="1"/>
    <xf numFmtId="165" fontId="8" fillId="0" borderId="16" xfId="0" applyNumberFormat="1" applyFont="1" applyBorder="1" applyAlignment="1">
      <alignment vertical="top"/>
    </xf>
    <xf numFmtId="165" fontId="8" fillId="0" borderId="19" xfId="0" applyNumberFormat="1" applyFont="1" applyBorder="1" applyAlignment="1">
      <alignment vertical="top"/>
    </xf>
    <xf numFmtId="0" fontId="8" fillId="0" borderId="4" xfId="0" applyFont="1" applyBorder="1" applyAlignment="1">
      <alignment wrapText="1"/>
    </xf>
    <xf numFmtId="49" fontId="8" fillId="0" borderId="8" xfId="0" applyNumberFormat="1" applyFont="1" applyBorder="1" applyAlignment="1">
      <alignment horizontal="center" wrapText="1"/>
    </xf>
    <xf numFmtId="0" fontId="11" fillId="0" borderId="13" xfId="0" applyFont="1" applyBorder="1" applyAlignment="1">
      <alignment horizontal="right" vertical="top" wrapText="1"/>
    </xf>
    <xf numFmtId="0" fontId="8" fillId="0" borderId="6" xfId="0" applyFont="1" applyBorder="1" applyAlignment="1">
      <alignment horizontal="justify" vertical="top" wrapText="1"/>
    </xf>
    <xf numFmtId="0" fontId="8" fillId="0" borderId="0" xfId="0" applyFont="1" applyAlignment="1">
      <alignment wrapText="1"/>
    </xf>
    <xf numFmtId="0" fontId="16" fillId="0" borderId="38" xfId="0" applyFont="1" applyBorder="1" applyAlignment="1">
      <alignment horizontal="center" vertical="center" wrapText="1"/>
    </xf>
    <xf numFmtId="0" fontId="0" fillId="3" borderId="11" xfId="0" applyFill="1" applyBorder="1"/>
    <xf numFmtId="0" fontId="11" fillId="0" borderId="8" xfId="0" applyFont="1" applyBorder="1" applyAlignment="1">
      <alignment horizontal="right" vertical="top"/>
    </xf>
    <xf numFmtId="165" fontId="14" fillId="11" borderId="8" xfId="0" applyNumberFormat="1" applyFont="1" applyFill="1" applyBorder="1" applyAlignment="1">
      <alignment vertical="top"/>
    </xf>
    <xf numFmtId="0" fontId="25" fillId="0" borderId="0" xfId="2" applyAlignment="1">
      <alignment vertical="top" wrapText="1"/>
    </xf>
    <xf numFmtId="49" fontId="25" fillId="0" borderId="0" xfId="2" applyNumberFormat="1" applyAlignment="1">
      <alignment vertical="top" wrapText="1"/>
    </xf>
    <xf numFmtId="49" fontId="25" fillId="0" borderId="0" xfId="2" applyNumberFormat="1" applyAlignment="1">
      <alignment horizontal="center" vertical="top" wrapText="1"/>
    </xf>
    <xf numFmtId="0" fontId="25" fillId="0" borderId="3" xfId="2" applyBorder="1" applyAlignment="1">
      <alignment vertical="top" wrapText="1"/>
    </xf>
    <xf numFmtId="49" fontId="25" fillId="0" borderId="3" xfId="2" applyNumberFormat="1" applyBorder="1" applyAlignment="1">
      <alignment horizontal="center" vertical="top" wrapText="1"/>
    </xf>
    <xf numFmtId="49" fontId="25" fillId="0" borderId="2" xfId="2" applyNumberFormat="1" applyBorder="1" applyAlignment="1">
      <alignment horizontal="center" vertical="top" wrapText="1"/>
    </xf>
    <xf numFmtId="49" fontId="0" fillId="0" borderId="0" xfId="0" applyNumberFormat="1" applyAlignment="1">
      <alignment vertical="top" wrapText="1"/>
    </xf>
    <xf numFmtId="0" fontId="0" fillId="0" borderId="3" xfId="0" applyBorder="1" applyAlignment="1">
      <alignment vertical="top" wrapText="1"/>
    </xf>
    <xf numFmtId="49" fontId="0" fillId="5" borderId="3" xfId="0" applyNumberFormat="1" applyFill="1" applyBorder="1" applyAlignment="1">
      <alignment horizontal="center" vertical="top" wrapText="1"/>
    </xf>
    <xf numFmtId="49" fontId="4" fillId="0" borderId="2" xfId="0" applyNumberFormat="1" applyFont="1" applyBorder="1" applyAlignment="1">
      <alignment horizontal="center" vertical="top" wrapText="1"/>
    </xf>
    <xf numFmtId="0" fontId="0" fillId="0" borderId="39" xfId="0" applyBorder="1" applyAlignment="1">
      <alignment vertical="top" wrapText="1"/>
    </xf>
    <xf numFmtId="49" fontId="0" fillId="0" borderId="39" xfId="0" applyNumberFormat="1" applyBorder="1" applyAlignment="1">
      <alignment horizontal="center" vertical="top" wrapText="1"/>
    </xf>
    <xf numFmtId="49" fontId="0" fillId="0" borderId="40" xfId="0" applyNumberFormat="1" applyBorder="1" applyAlignment="1">
      <alignment horizontal="center" vertical="top" wrapText="1"/>
    </xf>
    <xf numFmtId="49" fontId="0" fillId="0" borderId="2" xfId="0" applyNumberFormat="1" applyBorder="1" applyAlignment="1">
      <alignment horizontal="center" vertical="top" wrapText="1"/>
    </xf>
    <xf numFmtId="49" fontId="0" fillId="0" borderId="3" xfId="0" applyNumberFormat="1" applyBorder="1" applyAlignment="1">
      <alignment horizontal="center" vertical="top" wrapText="1"/>
    </xf>
    <xf numFmtId="49" fontId="0" fillId="5" borderId="39" xfId="0" applyNumberFormat="1" applyFill="1" applyBorder="1" applyAlignment="1">
      <alignment horizontal="center" vertical="top" wrapText="1"/>
    </xf>
    <xf numFmtId="0" fontId="0" fillId="0" borderId="41" xfId="0" applyBorder="1" applyAlignment="1">
      <alignment vertical="top" wrapText="1"/>
    </xf>
    <xf numFmtId="49" fontId="0" fillId="0" borderId="41" xfId="0" applyNumberFormat="1" applyBorder="1" applyAlignment="1">
      <alignment horizontal="center" vertical="top" wrapText="1"/>
    </xf>
    <xf numFmtId="49" fontId="0" fillId="0" borderId="42" xfId="0" applyNumberFormat="1" applyBorder="1" applyAlignment="1">
      <alignment horizontal="center" vertical="top" wrapText="1"/>
    </xf>
    <xf numFmtId="0" fontId="0" fillId="0" borderId="43" xfId="0" applyBorder="1" applyAlignment="1">
      <alignment vertical="top" wrapText="1"/>
    </xf>
    <xf numFmtId="49" fontId="0" fillId="0" borderId="43" xfId="0" applyNumberFormat="1" applyBorder="1" applyAlignment="1">
      <alignment horizontal="center" vertical="top" wrapText="1"/>
    </xf>
    <xf numFmtId="49" fontId="0" fillId="0" borderId="44" xfId="0" applyNumberFormat="1" applyBorder="1" applyAlignment="1">
      <alignment horizontal="center" vertical="top" wrapText="1"/>
    </xf>
    <xf numFmtId="49" fontId="4" fillId="5" borderId="3" xfId="2" applyNumberFormat="1" applyFont="1" applyFill="1" applyBorder="1" applyAlignment="1">
      <alignment horizontal="center" vertical="top" wrapText="1"/>
    </xf>
    <xf numFmtId="0" fontId="25" fillId="0" borderId="39" xfId="2" applyBorder="1" applyAlignment="1">
      <alignment vertical="top" wrapText="1"/>
    </xf>
    <xf numFmtId="49" fontId="4" fillId="0" borderId="39" xfId="2" applyNumberFormat="1" applyFont="1" applyBorder="1" applyAlignment="1">
      <alignment horizontal="center" vertical="top" wrapText="1"/>
    </xf>
    <xf numFmtId="49" fontId="4" fillId="0" borderId="40" xfId="2" applyNumberFormat="1" applyFont="1" applyBorder="1" applyAlignment="1">
      <alignment horizontal="center" vertical="top" wrapText="1"/>
    </xf>
    <xf numFmtId="49" fontId="25" fillId="0" borderId="40" xfId="2" applyNumberFormat="1" applyBorder="1" applyAlignment="1">
      <alignment horizontal="center" vertical="top" wrapText="1"/>
    </xf>
    <xf numFmtId="49" fontId="4" fillId="0" borderId="3" xfId="2" applyNumberFormat="1" applyFont="1" applyBorder="1" applyAlignment="1">
      <alignment horizontal="center" vertical="top" wrapText="1"/>
    </xf>
    <xf numFmtId="49" fontId="4" fillId="0" borderId="2" xfId="2" applyNumberFormat="1" applyFont="1" applyBorder="1" applyAlignment="1">
      <alignment horizontal="center" vertical="top" wrapText="1"/>
    </xf>
    <xf numFmtId="49" fontId="4" fillId="5" borderId="39" xfId="2" applyNumberFormat="1" applyFont="1" applyFill="1" applyBorder="1" applyAlignment="1">
      <alignment horizontal="center" vertical="top" wrapText="1"/>
    </xf>
    <xf numFmtId="0" fontId="25" fillId="0" borderId="41" xfId="2" applyBorder="1" applyAlignment="1">
      <alignment vertical="top" wrapText="1"/>
    </xf>
    <xf numFmtId="49" fontId="4" fillId="0" borderId="41" xfId="2" applyNumberFormat="1" applyFont="1" applyBorder="1" applyAlignment="1">
      <alignment horizontal="center" vertical="top" wrapText="1"/>
    </xf>
    <xf numFmtId="49" fontId="4" fillId="0" borderId="42" xfId="2" applyNumberFormat="1" applyFont="1" applyBorder="1" applyAlignment="1">
      <alignment horizontal="center" vertical="top" wrapText="1"/>
    </xf>
    <xf numFmtId="0" fontId="25" fillId="0" borderId="43" xfId="2" applyBorder="1" applyAlignment="1">
      <alignment vertical="top" wrapText="1"/>
    </xf>
    <xf numFmtId="49" fontId="4" fillId="0" borderId="43" xfId="2" applyNumberFormat="1" applyFont="1" applyBorder="1" applyAlignment="1">
      <alignment horizontal="center" vertical="top" wrapText="1"/>
    </xf>
    <xf numFmtId="49" fontId="4" fillId="0" borderId="44" xfId="2" applyNumberFormat="1" applyFont="1" applyBorder="1" applyAlignment="1">
      <alignment horizontal="center" vertical="top" wrapText="1"/>
    </xf>
    <xf numFmtId="0" fontId="25" fillId="0" borderId="0" xfId="2" applyAlignment="1">
      <alignment vertical="center" wrapText="1"/>
    </xf>
    <xf numFmtId="0" fontId="4" fillId="0" borderId="43" xfId="2" applyFont="1" applyBorder="1" applyAlignment="1">
      <alignment vertical="center" wrapText="1"/>
    </xf>
    <xf numFmtId="49" fontId="25" fillId="0" borderId="0" xfId="2" applyNumberFormat="1" applyAlignment="1">
      <alignment horizontal="center" wrapText="1"/>
    </xf>
    <xf numFmtId="0" fontId="4" fillId="3" borderId="26" xfId="0" applyFont="1" applyFill="1" applyBorder="1" applyAlignment="1">
      <alignment horizontal="center" vertical="center" wrapText="1"/>
    </xf>
    <xf numFmtId="0" fontId="8" fillId="8" borderId="18" xfId="0" applyFont="1" applyFill="1" applyBorder="1" applyAlignment="1">
      <alignment horizontal="center" vertical="center" textRotation="90" wrapText="1"/>
    </xf>
    <xf numFmtId="0" fontId="8" fillId="8" borderId="19" xfId="0" applyFont="1" applyFill="1" applyBorder="1" applyAlignment="1">
      <alignment horizontal="center" vertical="center" textRotation="90" wrapText="1"/>
    </xf>
    <xf numFmtId="165" fontId="8" fillId="0" borderId="29" xfId="0" applyNumberFormat="1" applyFont="1" applyBorder="1"/>
    <xf numFmtId="165" fontId="8" fillId="3" borderId="1" xfId="0" applyNumberFormat="1" applyFont="1" applyFill="1" applyBorder="1"/>
    <xf numFmtId="0" fontId="8" fillId="0" borderId="1" xfId="0" applyFont="1" applyBorder="1"/>
    <xf numFmtId="165" fontId="13" fillId="0" borderId="0" xfId="0" applyNumberFormat="1" applyFont="1" applyAlignment="1">
      <alignment horizontal="right" vertical="top"/>
    </xf>
    <xf numFmtId="0" fontId="8" fillId="3" borderId="7" xfId="0" applyFont="1" applyFill="1" applyBorder="1"/>
    <xf numFmtId="165" fontId="13" fillId="3" borderId="0" xfId="0" applyNumberFormat="1" applyFont="1" applyFill="1" applyAlignment="1">
      <alignment horizontal="right" vertical="top"/>
    </xf>
    <xf numFmtId="0" fontId="8" fillId="0" borderId="14" xfId="0" applyFont="1" applyBorder="1" applyAlignment="1">
      <alignment horizontal="justify" vertical="top" wrapText="1"/>
    </xf>
    <xf numFmtId="0" fontId="8" fillId="0" borderId="14" xfId="0" applyFont="1" applyBorder="1" applyAlignment="1">
      <alignment horizontal="center" vertical="top"/>
    </xf>
    <xf numFmtId="0" fontId="8" fillId="0" borderId="46" xfId="0" applyFont="1" applyBorder="1"/>
    <xf numFmtId="165" fontId="14" fillId="0" borderId="14" xfId="0" applyNumberFormat="1" applyFont="1" applyBorder="1" applyAlignment="1">
      <alignment vertical="top"/>
    </xf>
    <xf numFmtId="165" fontId="13" fillId="3" borderId="9" xfId="0" applyNumberFormat="1" applyFont="1" applyFill="1" applyBorder="1" applyAlignment="1">
      <alignment horizontal="right" vertical="top"/>
    </xf>
    <xf numFmtId="165" fontId="13" fillId="0" borderId="9" xfId="0" applyNumberFormat="1" applyFont="1" applyBorder="1" applyAlignment="1">
      <alignment horizontal="right" vertical="top"/>
    </xf>
    <xf numFmtId="165" fontId="8" fillId="0" borderId="7" xfId="0" applyNumberFormat="1" applyFont="1" applyBorder="1"/>
    <xf numFmtId="165" fontId="13" fillId="3" borderId="5" xfId="0" applyNumberFormat="1" applyFont="1" applyFill="1" applyBorder="1" applyAlignment="1">
      <alignment horizontal="right" vertical="top"/>
    </xf>
    <xf numFmtId="165" fontId="13" fillId="0" borderId="5" xfId="0" applyNumberFormat="1" applyFont="1" applyBorder="1" applyAlignment="1">
      <alignment horizontal="right" vertical="top"/>
    </xf>
    <xf numFmtId="165" fontId="8" fillId="0" borderId="6" xfId="0" applyNumberFormat="1" applyFont="1" applyBorder="1"/>
    <xf numFmtId="0" fontId="8" fillId="0" borderId="4" xfId="0" applyFont="1" applyBorder="1" applyAlignment="1">
      <alignment horizontal="center"/>
    </xf>
    <xf numFmtId="0" fontId="8" fillId="0" borderId="0" xfId="0" applyFont="1" applyAlignment="1">
      <alignment horizontal="center"/>
    </xf>
    <xf numFmtId="0" fontId="8" fillId="0" borderId="22" xfId="0" applyFont="1" applyBorder="1" applyAlignment="1">
      <alignment horizontal="center"/>
    </xf>
    <xf numFmtId="0" fontId="8" fillId="0" borderId="4" xfId="0" applyFont="1" applyBorder="1" applyAlignment="1">
      <alignment horizontal="center" vertical="top"/>
    </xf>
    <xf numFmtId="0" fontId="8" fillId="0" borderId="22" xfId="0" applyFont="1" applyBorder="1" applyAlignment="1">
      <alignment horizontal="center" vertical="top"/>
    </xf>
    <xf numFmtId="164" fontId="8" fillId="0" borderId="14" xfId="0" applyNumberFormat="1" applyFont="1" applyBorder="1" applyAlignment="1">
      <alignment horizontal="center" vertical="top"/>
    </xf>
    <xf numFmtId="164" fontId="8" fillId="0" borderId="9" xfId="0" applyNumberFormat="1" applyFont="1" applyBorder="1" applyAlignment="1">
      <alignment horizontal="center" vertical="top"/>
    </xf>
    <xf numFmtId="164" fontId="8" fillId="0" borderId="7" xfId="0" applyNumberFormat="1" applyFont="1" applyBorder="1" applyAlignment="1">
      <alignment horizontal="center" vertical="top"/>
    </xf>
    <xf numFmtId="49" fontId="8" fillId="0" borderId="48" xfId="0" applyNumberFormat="1" applyFont="1" applyBorder="1" applyAlignment="1">
      <alignment horizontal="center"/>
    </xf>
    <xf numFmtId="49" fontId="8" fillId="0" borderId="8" xfId="0" applyNumberFormat="1" applyFont="1" applyBorder="1" applyAlignment="1">
      <alignment horizontal="center" vertical="center"/>
    </xf>
    <xf numFmtId="166" fontId="8" fillId="0" borderId="9" xfId="0" applyNumberFormat="1" applyFont="1" applyBorder="1" applyAlignment="1">
      <alignment horizontal="center" vertical="top"/>
    </xf>
    <xf numFmtId="49" fontId="2" fillId="0" borderId="9" xfId="3" applyNumberFormat="1" applyFont="1" applyBorder="1" applyAlignment="1">
      <alignment horizontal="center" vertical="top"/>
    </xf>
    <xf numFmtId="166" fontId="8" fillId="0" borderId="14" xfId="0" applyNumberFormat="1" applyFont="1" applyBorder="1" applyAlignment="1">
      <alignment horizontal="center" vertical="top"/>
    </xf>
    <xf numFmtId="49" fontId="2" fillId="0" borderId="14" xfId="3" applyNumberFormat="1" applyFont="1" applyBorder="1" applyAlignment="1">
      <alignment horizontal="center" vertical="top"/>
    </xf>
    <xf numFmtId="0" fontId="5" fillId="0" borderId="49" xfId="0" applyFont="1" applyBorder="1" applyAlignment="1">
      <alignment horizontal="center" vertical="center" wrapText="1"/>
    </xf>
    <xf numFmtId="0" fontId="6" fillId="0" borderId="5" xfId="0" applyFont="1" applyBorder="1" applyAlignment="1">
      <alignment horizontal="right" vertical="top" wrapText="1"/>
    </xf>
    <xf numFmtId="0" fontId="0" fillId="0" borderId="46" xfId="0" applyBorder="1" applyAlignment="1">
      <alignment vertical="center" wrapText="1"/>
    </xf>
    <xf numFmtId="0" fontId="0" fillId="0" borderId="0" xfId="0" applyAlignment="1">
      <alignment vertical="center" wrapText="1"/>
    </xf>
    <xf numFmtId="0" fontId="7" fillId="0" borderId="50" xfId="0" applyFont="1" applyBorder="1" applyAlignment="1">
      <alignment horizontal="right" vertical="top" wrapText="1"/>
    </xf>
    <xf numFmtId="0" fontId="0" fillId="0" borderId="14" xfId="0" applyBorder="1" applyAlignment="1">
      <alignment horizontal="center" vertical="top" wrapText="1"/>
    </xf>
    <xf numFmtId="0" fontId="0" fillId="0" borderId="9" xfId="0" applyBorder="1" applyAlignment="1">
      <alignment horizontal="center" vertical="top" wrapText="1"/>
    </xf>
    <xf numFmtId="164" fontId="0" fillId="0" borderId="9" xfId="0" applyNumberFormat="1" applyBorder="1" applyAlignment="1">
      <alignment horizontal="center" vertical="top" wrapText="1"/>
    </xf>
    <xf numFmtId="49" fontId="12" fillId="0" borderId="9" xfId="0" applyNumberFormat="1" applyFont="1" applyBorder="1" applyAlignment="1">
      <alignment horizontal="center" vertical="top" wrapText="1"/>
    </xf>
    <xf numFmtId="164" fontId="12" fillId="0" borderId="9" xfId="0" applyNumberFormat="1" applyFont="1" applyBorder="1" applyAlignment="1">
      <alignment horizontal="center" vertical="top" wrapText="1"/>
    </xf>
    <xf numFmtId="0" fontId="12" fillId="0" borderId="9" xfId="0" applyFont="1" applyBorder="1" applyAlignment="1">
      <alignment horizontal="center" vertical="top" wrapText="1"/>
    </xf>
    <xf numFmtId="164" fontId="0" fillId="0" borderId="9" xfId="0" applyNumberFormat="1" applyBorder="1" applyAlignment="1">
      <alignment horizontal="center" vertical="center" wrapText="1"/>
    </xf>
    <xf numFmtId="0" fontId="0" fillId="0" borderId="9" xfId="0" applyBorder="1" applyAlignment="1">
      <alignment horizontal="center"/>
    </xf>
    <xf numFmtId="164" fontId="0" fillId="0" borderId="7" xfId="0" applyNumberFormat="1" applyBorder="1" applyAlignment="1">
      <alignment horizontal="center" vertical="top" wrapText="1"/>
    </xf>
    <xf numFmtId="1" fontId="12" fillId="0" borderId="23" xfId="0" applyNumberFormat="1" applyFont="1" applyBorder="1" applyAlignment="1">
      <alignment horizontal="center" vertical="top" wrapText="1"/>
    </xf>
    <xf numFmtId="49" fontId="0" fillId="0" borderId="9" xfId="0" applyNumberFormat="1" applyBorder="1"/>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30" xfId="0" applyFont="1" applyBorder="1" applyAlignment="1">
      <alignment horizontal="center" vertical="center"/>
    </xf>
    <xf numFmtId="0" fontId="4" fillId="4" borderId="8" xfId="0" applyFont="1" applyFill="1" applyBorder="1"/>
    <xf numFmtId="0" fontId="0" fillId="0" borderId="8" xfId="0" applyBorder="1"/>
    <xf numFmtId="3" fontId="0" fillId="0" borderId="57" xfId="0" applyNumberFormat="1" applyBorder="1"/>
    <xf numFmtId="0" fontId="0" fillId="0" borderId="53" xfId="0" applyBorder="1"/>
    <xf numFmtId="3" fontId="0" fillId="0" borderId="53" xfId="0" applyNumberFormat="1" applyBorder="1"/>
    <xf numFmtId="0" fontId="4" fillId="15" borderId="25" xfId="0" applyFont="1" applyFill="1" applyBorder="1" applyAlignment="1">
      <alignment horizontal="center" vertical="center" wrapText="1"/>
    </xf>
    <xf numFmtId="0" fontId="0" fillId="15" borderId="47" xfId="0" applyFill="1" applyBorder="1" applyAlignment="1">
      <alignment horizontal="center"/>
    </xf>
    <xf numFmtId="0" fontId="33" fillId="15" borderId="47" xfId="0" applyFont="1" applyFill="1" applyBorder="1" applyAlignment="1">
      <alignment horizontal="center"/>
    </xf>
    <xf numFmtId="0" fontId="0" fillId="15" borderId="56" xfId="0" applyFill="1" applyBorder="1" applyAlignment="1">
      <alignment horizontal="center"/>
    </xf>
    <xf numFmtId="0" fontId="0" fillId="15" borderId="45" xfId="0" applyFill="1" applyBorder="1" applyAlignment="1">
      <alignment horizontal="center"/>
    </xf>
    <xf numFmtId="0" fontId="33" fillId="15" borderId="43" xfId="0" applyFont="1" applyFill="1" applyBorder="1" applyAlignment="1">
      <alignment horizontal="center"/>
    </xf>
    <xf numFmtId="0" fontId="0" fillId="15" borderId="41" xfId="0" applyFill="1" applyBorder="1" applyAlignment="1">
      <alignment horizontal="center"/>
    </xf>
    <xf numFmtId="0" fontId="0" fillId="15" borderId="43" xfId="0" applyFill="1" applyBorder="1" applyAlignment="1">
      <alignment horizontal="center"/>
    </xf>
    <xf numFmtId="49" fontId="0" fillId="0" borderId="56" xfId="0" applyNumberFormat="1" applyBorder="1" applyAlignment="1">
      <alignment horizontal="center" vertical="center"/>
    </xf>
    <xf numFmtId="49" fontId="0" fillId="15" borderId="36" xfId="0" applyNumberFormat="1" applyFill="1" applyBorder="1" applyAlignment="1">
      <alignment horizontal="center" vertical="center"/>
    </xf>
    <xf numFmtId="49" fontId="0" fillId="15" borderId="37" xfId="0" applyNumberFormat="1" applyFill="1" applyBorder="1" applyAlignment="1">
      <alignment horizontal="center" vertical="center"/>
    </xf>
    <xf numFmtId="0" fontId="0" fillId="15" borderId="6" xfId="0" applyFill="1" applyBorder="1"/>
    <xf numFmtId="3" fontId="7" fillId="15" borderId="7" xfId="0" applyNumberFormat="1" applyFont="1" applyFill="1" applyBorder="1"/>
    <xf numFmtId="0" fontId="0" fillId="0" borderId="5" xfId="0" applyBorder="1"/>
    <xf numFmtId="0" fontId="32" fillId="0" borderId="23" xfId="0" applyFont="1" applyBorder="1" applyAlignment="1">
      <alignment horizontal="center" vertical="center" wrapText="1"/>
    </xf>
    <xf numFmtId="49" fontId="0" fillId="0" borderId="35" xfId="0" applyNumberFormat="1" applyBorder="1" applyAlignment="1">
      <alignment horizontal="center" vertical="center"/>
    </xf>
    <xf numFmtId="49" fontId="0" fillId="0" borderId="52" xfId="0" applyNumberFormat="1" applyBorder="1" applyAlignment="1">
      <alignment horizontal="center" vertical="center"/>
    </xf>
    <xf numFmtId="49" fontId="33" fillId="0" borderId="52" xfId="0" applyNumberFormat="1" applyFont="1" applyBorder="1" applyAlignment="1">
      <alignment horizontal="center" vertical="center"/>
    </xf>
    <xf numFmtId="49" fontId="0" fillId="0" borderId="34" xfId="0" applyNumberFormat="1" applyBorder="1" applyAlignment="1">
      <alignment horizontal="center" vertical="center"/>
    </xf>
    <xf numFmtId="0" fontId="32" fillId="0" borderId="36" xfId="0" applyFont="1" applyBorder="1" applyAlignment="1">
      <alignment horizontal="center" vertical="center" wrapText="1"/>
    </xf>
    <xf numFmtId="0" fontId="32" fillId="0" borderId="37" xfId="0" applyFont="1" applyBorder="1" applyAlignment="1">
      <alignment horizontal="center" vertical="center" wrapText="1"/>
    </xf>
    <xf numFmtId="0" fontId="4" fillId="11" borderId="36" xfId="0" applyFont="1" applyFill="1" applyBorder="1" applyAlignment="1">
      <alignment horizontal="center" vertical="center" wrapText="1"/>
    </xf>
    <xf numFmtId="0" fontId="4" fillId="15" borderId="37" xfId="0" applyFont="1" applyFill="1" applyBorder="1" applyAlignment="1">
      <alignment horizontal="center" vertical="center" wrapText="1"/>
    </xf>
    <xf numFmtId="49" fontId="0" fillId="0" borderId="47" xfId="0" applyNumberFormat="1" applyBorder="1" applyAlignment="1">
      <alignment horizontal="center" vertical="center"/>
    </xf>
    <xf numFmtId="49" fontId="33" fillId="0" borderId="56" xfId="0" applyNumberFormat="1" applyFont="1" applyBorder="1" applyAlignment="1">
      <alignment horizontal="center" vertical="center"/>
    </xf>
    <xf numFmtId="49" fontId="0" fillId="0" borderId="45" xfId="0" applyNumberFormat="1" applyBorder="1" applyAlignment="1">
      <alignment horizontal="center" vertical="center"/>
    </xf>
    <xf numFmtId="0" fontId="0" fillId="0" borderId="59" xfId="0" applyBorder="1"/>
    <xf numFmtId="0" fontId="33" fillId="13" borderId="49" xfId="0" applyFont="1" applyFill="1" applyBorder="1"/>
    <xf numFmtId="0" fontId="0" fillId="0" borderId="49" xfId="0" applyBorder="1"/>
    <xf numFmtId="0" fontId="0" fillId="13" borderId="49" xfId="0" applyFill="1" applyBorder="1"/>
    <xf numFmtId="0" fontId="0" fillId="0" borderId="60" xfId="0" applyBorder="1"/>
    <xf numFmtId="0" fontId="0" fillId="15" borderId="61" xfId="0" applyFill="1" applyBorder="1" applyAlignment="1">
      <alignment horizontal="center"/>
    </xf>
    <xf numFmtId="0" fontId="0" fillId="15" borderId="62" xfId="0" applyFill="1" applyBorder="1" applyAlignment="1">
      <alignment horizontal="center"/>
    </xf>
    <xf numFmtId="0" fontId="0" fillId="15" borderId="27" xfId="0" applyFill="1" applyBorder="1" applyAlignment="1">
      <alignment horizontal="center"/>
    </xf>
    <xf numFmtId="0" fontId="33" fillId="15" borderId="27" xfId="0" applyFont="1" applyFill="1" applyBorder="1" applyAlignment="1">
      <alignment horizontal="center"/>
    </xf>
    <xf numFmtId="0" fontId="0" fillId="15" borderId="29" xfId="0" applyFill="1" applyBorder="1" applyAlignment="1">
      <alignment horizontal="center"/>
    </xf>
    <xf numFmtId="0" fontId="0" fillId="15" borderId="19" xfId="0" applyFill="1" applyBorder="1" applyAlignment="1">
      <alignment horizontal="center"/>
    </xf>
    <xf numFmtId="0" fontId="4" fillId="11" borderId="36" xfId="0" applyFont="1" applyFill="1" applyBorder="1" applyAlignment="1">
      <alignment horizontal="center" wrapText="1"/>
    </xf>
    <xf numFmtId="0" fontId="0" fillId="0" borderId="63" xfId="0" applyBorder="1"/>
    <xf numFmtId="0" fontId="33" fillId="0" borderId="49" xfId="0" applyFont="1" applyBorder="1"/>
    <xf numFmtId="0" fontId="0" fillId="15" borderId="55" xfId="0" applyFill="1" applyBorder="1" applyAlignment="1">
      <alignment horizontal="center"/>
    </xf>
    <xf numFmtId="0" fontId="0" fillId="15" borderId="28" xfId="0" applyFill="1" applyBorder="1" applyAlignment="1">
      <alignment horizontal="center"/>
    </xf>
    <xf numFmtId="0" fontId="33" fillId="11" borderId="15" xfId="0" applyFont="1" applyFill="1" applyBorder="1" applyAlignment="1">
      <alignment horizontal="center" vertical="top"/>
    </xf>
    <xf numFmtId="0" fontId="33" fillId="15" borderId="55" xfId="0" applyFont="1" applyFill="1" applyBorder="1" applyAlignment="1">
      <alignment horizontal="center"/>
    </xf>
    <xf numFmtId="0" fontId="0" fillId="11" borderId="15" xfId="0" applyFill="1" applyBorder="1" applyAlignment="1">
      <alignment horizontal="center" vertical="top"/>
    </xf>
    <xf numFmtId="3" fontId="0" fillId="0" borderId="52" xfId="0" applyNumberFormat="1" applyBorder="1" applyAlignment="1">
      <alignment horizontal="center"/>
    </xf>
    <xf numFmtId="3" fontId="0" fillId="0" borderId="56" xfId="0" applyNumberFormat="1" applyBorder="1" applyAlignment="1">
      <alignment horizontal="center"/>
    </xf>
    <xf numFmtId="3" fontId="33" fillId="0" borderId="52" xfId="0" applyNumberFormat="1" applyFont="1" applyBorder="1" applyAlignment="1">
      <alignment horizontal="center"/>
    </xf>
    <xf numFmtId="3" fontId="33" fillId="0" borderId="56" xfId="0" applyNumberFormat="1" applyFont="1" applyBorder="1" applyAlignment="1">
      <alignment horizontal="center"/>
    </xf>
    <xf numFmtId="0" fontId="4" fillId="14" borderId="26" xfId="0" applyFont="1" applyFill="1" applyBorder="1" applyAlignment="1">
      <alignment horizontal="center" vertical="center"/>
    </xf>
    <xf numFmtId="3" fontId="26" fillId="0" borderId="0" xfId="0" applyNumberFormat="1" applyFont="1" applyAlignment="1">
      <alignment horizontal="center"/>
    </xf>
    <xf numFmtId="167" fontId="8" fillId="0" borderId="0" xfId="0" applyNumberFormat="1" applyFont="1"/>
    <xf numFmtId="0" fontId="8" fillId="0" borderId="45" xfId="0" applyFont="1" applyBorder="1"/>
    <xf numFmtId="0" fontId="8" fillId="0" borderId="42" xfId="0" applyFont="1" applyBorder="1"/>
    <xf numFmtId="0" fontId="8" fillId="0" borderId="2" xfId="0" applyFont="1" applyBorder="1"/>
    <xf numFmtId="0" fontId="8" fillId="0" borderId="1" xfId="0" applyFont="1" applyBorder="1" applyAlignment="1">
      <alignment horizontal="center"/>
    </xf>
    <xf numFmtId="0" fontId="8" fillId="0" borderId="47" xfId="0" applyFont="1" applyBorder="1" applyAlignment="1">
      <alignment horizontal="center"/>
    </xf>
    <xf numFmtId="0" fontId="8" fillId="0" borderId="40" xfId="0" applyFont="1" applyBorder="1"/>
    <xf numFmtId="0" fontId="26" fillId="2" borderId="43" xfId="0" applyFont="1" applyFill="1" applyBorder="1" applyAlignment="1">
      <alignment horizontal="center"/>
    </xf>
    <xf numFmtId="169" fontId="8" fillId="0" borderId="4" xfId="0" applyNumberFormat="1" applyFont="1" applyBorder="1" applyAlignment="1">
      <alignment horizontal="center" vertical="top"/>
    </xf>
    <xf numFmtId="169" fontId="8" fillId="0" borderId="8" xfId="0" applyNumberFormat="1" applyFont="1" applyBorder="1" applyAlignment="1">
      <alignment horizontal="center"/>
    </xf>
    <xf numFmtId="169" fontId="8" fillId="0" borderId="9" xfId="0" applyNumberFormat="1" applyFont="1" applyBorder="1" applyAlignment="1">
      <alignment horizontal="center" vertical="top"/>
    </xf>
    <xf numFmtId="169" fontId="8" fillId="0" borderId="7" xfId="0" applyNumberFormat="1" applyFont="1" applyBorder="1" applyAlignment="1">
      <alignment horizontal="center" vertical="top"/>
    </xf>
    <xf numFmtId="169" fontId="8" fillId="0" borderId="14" xfId="0" applyNumberFormat="1" applyFont="1" applyBorder="1" applyAlignment="1">
      <alignment horizontal="center" vertical="top"/>
    </xf>
    <xf numFmtId="169" fontId="8" fillId="0" borderId="5" xfId="0" applyNumberFormat="1" applyFont="1" applyBorder="1" applyAlignment="1">
      <alignment horizontal="center" vertical="top"/>
    </xf>
    <xf numFmtId="169" fontId="8" fillId="0" borderId="6" xfId="0" applyNumberFormat="1" applyFont="1" applyBorder="1" applyAlignment="1">
      <alignment horizontal="center" vertical="top"/>
    </xf>
    <xf numFmtId="169" fontId="2" fillId="0" borderId="9" xfId="3" applyNumberFormat="1" applyFont="1" applyBorder="1" applyAlignment="1">
      <alignment horizontal="center" vertical="top"/>
    </xf>
    <xf numFmtId="169" fontId="2" fillId="0" borderId="14" xfId="3" applyNumberFormat="1" applyFont="1" applyBorder="1" applyAlignment="1">
      <alignment horizontal="center" vertical="top"/>
    </xf>
    <xf numFmtId="169" fontId="8" fillId="0" borderId="0" xfId="0" applyNumberFormat="1" applyFont="1" applyAlignment="1">
      <alignment horizontal="center" vertical="top"/>
    </xf>
    <xf numFmtId="169" fontId="8" fillId="0" borderId="22" xfId="0" applyNumberFormat="1" applyFont="1" applyBorder="1" applyAlignment="1">
      <alignment horizontal="center" vertical="top"/>
    </xf>
    <xf numFmtId="3" fontId="10" fillId="0" borderId="9" xfId="0" applyNumberFormat="1" applyFont="1" applyBorder="1" applyAlignment="1">
      <alignment horizontal="center" vertical="top"/>
    </xf>
    <xf numFmtId="49" fontId="8" fillId="0" borderId="0" xfId="0" applyNumberFormat="1" applyFont="1" applyAlignment="1">
      <alignment horizontal="center"/>
    </xf>
    <xf numFmtId="3" fontId="14" fillId="6" borderId="14" xfId="0" applyNumberFormat="1" applyFont="1" applyFill="1" applyBorder="1" applyAlignment="1">
      <alignment vertical="top"/>
    </xf>
    <xf numFmtId="3" fontId="14" fillId="6" borderId="9" xfId="0" applyNumberFormat="1" applyFont="1" applyFill="1" applyBorder="1" applyAlignment="1">
      <alignment vertical="top"/>
    </xf>
    <xf numFmtId="0" fontId="5" fillId="0" borderId="0" xfId="0" applyFont="1" applyAlignment="1">
      <alignment horizontal="center" wrapText="1"/>
    </xf>
    <xf numFmtId="2" fontId="8" fillId="0" borderId="14" xfId="0" applyNumberFormat="1" applyFont="1" applyBorder="1"/>
    <xf numFmtId="0" fontId="8" fillId="5" borderId="23" xfId="0" applyFont="1" applyFill="1" applyBorder="1"/>
    <xf numFmtId="3" fontId="14" fillId="5" borderId="23" xfId="0" applyNumberFormat="1" applyFont="1" applyFill="1" applyBorder="1" applyAlignment="1">
      <alignment vertical="top"/>
    </xf>
    <xf numFmtId="0" fontId="8" fillId="5" borderId="21" xfId="0" applyFont="1" applyFill="1" applyBorder="1"/>
    <xf numFmtId="0" fontId="26" fillId="0" borderId="0" xfId="0" applyFont="1" applyAlignment="1">
      <alignment horizontal="center"/>
    </xf>
    <xf numFmtId="0" fontId="32" fillId="0" borderId="30" xfId="0" applyFont="1" applyBorder="1" applyAlignment="1">
      <alignment horizontal="center" vertical="center" wrapText="1"/>
    </xf>
    <xf numFmtId="0" fontId="4" fillId="11" borderId="21" xfId="0" applyFont="1" applyFill="1" applyBorder="1" applyAlignment="1">
      <alignment horizontal="center" wrapText="1"/>
    </xf>
    <xf numFmtId="0" fontId="4" fillId="15" borderId="22" xfId="0" applyFont="1" applyFill="1" applyBorder="1" applyAlignment="1">
      <alignment horizontal="center" vertical="center" wrapText="1"/>
    </xf>
    <xf numFmtId="0" fontId="7" fillId="0" borderId="8" xfId="0" applyFont="1" applyBorder="1"/>
    <xf numFmtId="3" fontId="0" fillId="0" borderId="58" xfId="0" applyNumberFormat="1" applyBorder="1"/>
    <xf numFmtId="4" fontId="8" fillId="3" borderId="0" xfId="0" applyNumberFormat="1" applyFont="1" applyFill="1"/>
    <xf numFmtId="3" fontId="8" fillId="0" borderId="29" xfId="0" applyNumberFormat="1" applyFont="1" applyBorder="1" applyAlignment="1">
      <alignment vertical="top"/>
    </xf>
    <xf numFmtId="165" fontId="8" fillId="3" borderId="29" xfId="0" applyNumberFormat="1" applyFont="1" applyFill="1" applyBorder="1"/>
    <xf numFmtId="0" fontId="8" fillId="0" borderId="29" xfId="0" applyFont="1" applyBorder="1"/>
    <xf numFmtId="3" fontId="8" fillId="0" borderId="32" xfId="0" applyNumberFormat="1" applyFont="1" applyBorder="1" applyAlignment="1">
      <alignment vertical="top"/>
    </xf>
    <xf numFmtId="165" fontId="13" fillId="0" borderId="23" xfId="0" applyNumberFormat="1" applyFont="1" applyBorder="1" applyAlignment="1">
      <alignment horizontal="right" vertical="top"/>
    </xf>
    <xf numFmtId="3" fontId="14" fillId="0" borderId="32" xfId="0" applyNumberFormat="1" applyFont="1" applyBorder="1" applyAlignment="1">
      <alignment vertical="top"/>
    </xf>
    <xf numFmtId="0" fontId="8" fillId="0" borderId="32" xfId="0" applyFont="1" applyBorder="1"/>
    <xf numFmtId="49" fontId="8" fillId="3" borderId="31" xfId="0" applyNumberFormat="1" applyFont="1" applyFill="1" applyBorder="1" applyAlignment="1">
      <alignment horizontal="center" vertical="center"/>
    </xf>
    <xf numFmtId="0" fontId="8" fillId="3" borderId="21" xfId="0" applyFont="1" applyFill="1" applyBorder="1" applyAlignment="1">
      <alignment horizontal="center" vertical="top"/>
    </xf>
    <xf numFmtId="0" fontId="14" fillId="0" borderId="22" xfId="0" applyFont="1" applyBorder="1"/>
    <xf numFmtId="3" fontId="14" fillId="5" borderId="24" xfId="0" applyNumberFormat="1" applyFont="1" applyFill="1" applyBorder="1" applyAlignment="1">
      <alignment vertical="top"/>
    </xf>
    <xf numFmtId="3" fontId="14" fillId="5" borderId="11" xfId="0" applyNumberFormat="1" applyFont="1" applyFill="1" applyBorder="1" applyAlignment="1">
      <alignment vertical="top"/>
    </xf>
    <xf numFmtId="3" fontId="14" fillId="6" borderId="11" xfId="0" applyNumberFormat="1" applyFont="1" applyFill="1" applyBorder="1" applyAlignment="1">
      <alignment vertical="top"/>
    </xf>
    <xf numFmtId="165" fontId="8" fillId="0" borderId="32" xfId="0" applyNumberFormat="1" applyFont="1" applyBorder="1" applyAlignment="1">
      <alignment vertical="top"/>
    </xf>
    <xf numFmtId="165" fontId="8" fillId="0" borderId="11" xfId="0" applyNumberFormat="1" applyFont="1" applyBorder="1" applyAlignment="1">
      <alignment vertical="top"/>
    </xf>
    <xf numFmtId="3" fontId="8" fillId="0" borderId="13" xfId="0" applyNumberFormat="1" applyFont="1" applyBorder="1" applyAlignment="1">
      <alignment vertical="top"/>
    </xf>
    <xf numFmtId="3" fontId="8" fillId="5" borderId="14" xfId="0" applyNumberFormat="1" applyFont="1" applyFill="1" applyBorder="1" applyAlignment="1">
      <alignment horizontal="right" vertical="top"/>
    </xf>
    <xf numFmtId="3" fontId="8" fillId="5" borderId="8" xfId="0" applyNumberFormat="1" applyFont="1" applyFill="1" applyBorder="1" applyAlignment="1">
      <alignment horizontal="right" vertical="top"/>
    </xf>
    <xf numFmtId="0" fontId="0" fillId="16" borderId="0" xfId="0" applyFill="1"/>
    <xf numFmtId="0" fontId="5" fillId="0" borderId="53" xfId="0" applyFont="1" applyBorder="1" applyAlignment="1">
      <alignment horizontal="center" vertical="center" wrapText="1"/>
    </xf>
    <xf numFmtId="0" fontId="0" fillId="0" borderId="64" xfId="0" applyBorder="1"/>
    <xf numFmtId="3" fontId="0" fillId="0" borderId="64" xfId="0" applyNumberFormat="1" applyBorder="1"/>
    <xf numFmtId="0" fontId="0" fillId="11" borderId="23" xfId="0" applyFill="1" applyBorder="1" applyAlignment="1">
      <alignment horizontal="center" vertical="top"/>
    </xf>
    <xf numFmtId="0" fontId="0" fillId="15" borderId="26" xfId="0" applyFill="1" applyBorder="1"/>
    <xf numFmtId="3" fontId="7" fillId="15" borderId="8" xfId="0" applyNumberFormat="1" applyFont="1" applyFill="1" applyBorder="1"/>
    <xf numFmtId="49" fontId="8" fillId="0" borderId="9" xfId="0" applyNumberFormat="1" applyFont="1" applyBorder="1" applyAlignment="1">
      <alignment horizontal="center"/>
    </xf>
    <xf numFmtId="1" fontId="8" fillId="0" borderId="4" xfId="0" applyNumberFormat="1" applyFont="1" applyBorder="1" applyAlignment="1">
      <alignment horizontal="center" vertical="top"/>
    </xf>
    <xf numFmtId="1" fontId="8" fillId="0" borderId="9" xfId="0" applyNumberFormat="1" applyFont="1" applyBorder="1" applyAlignment="1">
      <alignment horizontal="center"/>
    </xf>
    <xf numFmtId="1" fontId="2" fillId="0" borderId="9" xfId="3" applyNumberFormat="1" applyFont="1" applyBorder="1" applyAlignment="1">
      <alignment horizontal="center" vertical="top"/>
    </xf>
    <xf numFmtId="1" fontId="2" fillId="0" borderId="14" xfId="3" applyNumberFormat="1" applyFont="1" applyBorder="1" applyAlignment="1">
      <alignment horizontal="center" vertical="top"/>
    </xf>
    <xf numFmtId="1" fontId="8" fillId="0" borderId="7" xfId="0" applyNumberFormat="1" applyFont="1" applyBorder="1" applyAlignment="1">
      <alignment horizontal="center" vertical="top"/>
    </xf>
    <xf numFmtId="1" fontId="8" fillId="0" borderId="9" xfId="0" applyNumberFormat="1" applyFont="1" applyBorder="1" applyAlignment="1">
      <alignment horizontal="center" vertical="top"/>
    </xf>
    <xf numFmtId="1" fontId="8" fillId="0" borderId="14" xfId="0" applyNumberFormat="1" applyFont="1" applyBorder="1" applyAlignment="1">
      <alignment horizontal="center" vertical="top"/>
    </xf>
    <xf numFmtId="1" fontId="8" fillId="0" borderId="0" xfId="0" applyNumberFormat="1" applyFont="1" applyAlignment="1">
      <alignment horizontal="center" vertical="top"/>
    </xf>
    <xf numFmtId="1" fontId="8" fillId="0" borderId="22" xfId="0" applyNumberFormat="1" applyFont="1" applyBorder="1" applyAlignment="1">
      <alignment horizontal="center" vertical="top"/>
    </xf>
    <xf numFmtId="0" fontId="8" fillId="0" borderId="66" xfId="0" applyFont="1" applyBorder="1" applyAlignment="1">
      <alignment horizontal="center" vertical="top" wrapText="1"/>
    </xf>
    <xf numFmtId="0" fontId="8" fillId="0" borderId="66" xfId="0" applyFont="1" applyBorder="1" applyAlignment="1">
      <alignment horizontal="center" vertical="top"/>
    </xf>
    <xf numFmtId="0" fontId="8" fillId="0" borderId="67" xfId="0" applyFont="1" applyBorder="1" applyAlignment="1">
      <alignment horizontal="center" vertical="top"/>
    </xf>
    <xf numFmtId="0" fontId="8" fillId="0" borderId="68" xfId="0" applyFont="1" applyBorder="1" applyAlignment="1">
      <alignment horizontal="center" vertical="top"/>
    </xf>
    <xf numFmtId="0" fontId="8" fillId="0" borderId="69" xfId="0" applyFont="1" applyBorder="1" applyAlignment="1">
      <alignment horizontal="center" vertical="top"/>
    </xf>
    <xf numFmtId="0" fontId="8" fillId="0" borderId="65" xfId="0" applyFont="1" applyBorder="1" applyAlignment="1">
      <alignment horizontal="center" vertical="top"/>
    </xf>
    <xf numFmtId="164" fontId="8" fillId="0" borderId="70" xfId="0" applyNumberFormat="1" applyFont="1" applyBorder="1" applyAlignment="1">
      <alignment horizontal="center" vertical="top"/>
    </xf>
    <xf numFmtId="164" fontId="8" fillId="0" borderId="71" xfId="0" applyNumberFormat="1" applyFont="1" applyBorder="1" applyAlignment="1">
      <alignment horizontal="center" vertical="top"/>
    </xf>
    <xf numFmtId="166" fontId="8" fillId="0" borderId="65" xfId="0" applyNumberFormat="1" applyFont="1" applyBorder="1" applyAlignment="1">
      <alignment horizontal="center" vertical="top"/>
    </xf>
    <xf numFmtId="1" fontId="10" fillId="0" borderId="65" xfId="0" applyNumberFormat="1" applyFont="1" applyBorder="1" applyAlignment="1">
      <alignment horizontal="center" vertical="top"/>
    </xf>
    <xf numFmtId="49" fontId="10" fillId="0" borderId="65" xfId="0" applyNumberFormat="1" applyFont="1" applyBorder="1" applyAlignment="1">
      <alignment horizontal="center" vertical="top"/>
    </xf>
    <xf numFmtId="169" fontId="10" fillId="0" borderId="65" xfId="0" applyNumberFormat="1" applyFont="1" applyBorder="1" applyAlignment="1">
      <alignment horizontal="center" vertical="top"/>
    </xf>
    <xf numFmtId="0" fontId="8" fillId="0" borderId="65" xfId="0" applyFont="1" applyBorder="1" applyAlignment="1">
      <alignment horizontal="justify" vertical="top" wrapText="1"/>
    </xf>
    <xf numFmtId="165" fontId="9" fillId="0" borderId="73" xfId="0" applyNumberFormat="1" applyFont="1" applyBorder="1" applyAlignment="1">
      <alignment horizontal="right" vertical="top"/>
    </xf>
    <xf numFmtId="165" fontId="9" fillId="0" borderId="69" xfId="0" applyNumberFormat="1" applyFont="1" applyBorder="1" applyAlignment="1">
      <alignment horizontal="right" vertical="top"/>
    </xf>
    <xf numFmtId="3" fontId="8" fillId="0" borderId="71" xfId="0" applyNumberFormat="1" applyFont="1" applyBorder="1" applyAlignment="1">
      <alignment vertical="top"/>
    </xf>
    <xf numFmtId="3" fontId="8" fillId="5" borderId="65" xfId="0" applyNumberFormat="1" applyFont="1" applyFill="1" applyBorder="1" applyAlignment="1">
      <alignment vertical="top"/>
    </xf>
    <xf numFmtId="0" fontId="10" fillId="2" borderId="66" xfId="0" applyFont="1" applyFill="1" applyBorder="1" applyAlignment="1">
      <alignment horizontal="center" vertical="top"/>
    </xf>
    <xf numFmtId="0" fontId="10" fillId="2" borderId="67" xfId="0" applyFont="1" applyFill="1" applyBorder="1" applyAlignment="1">
      <alignment horizontal="center" vertical="top"/>
    </xf>
    <xf numFmtId="0" fontId="10" fillId="2" borderId="68" xfId="0" applyFont="1" applyFill="1" applyBorder="1" applyAlignment="1">
      <alignment horizontal="center" vertical="top"/>
    </xf>
    <xf numFmtId="0" fontId="10" fillId="2" borderId="69" xfId="0" applyFont="1" applyFill="1" applyBorder="1" applyAlignment="1">
      <alignment horizontal="center" vertical="top"/>
    </xf>
    <xf numFmtId="0" fontId="10" fillId="2" borderId="65" xfId="0" applyFont="1" applyFill="1" applyBorder="1" applyAlignment="1">
      <alignment horizontal="center" vertical="top"/>
    </xf>
    <xf numFmtId="164" fontId="10" fillId="2" borderId="70" xfId="0" applyNumberFormat="1" applyFont="1" applyFill="1" applyBorder="1" applyAlignment="1">
      <alignment horizontal="center" vertical="top"/>
    </xf>
    <xf numFmtId="164" fontId="10" fillId="2" borderId="71" xfId="0" applyNumberFormat="1" applyFont="1" applyFill="1" applyBorder="1" applyAlignment="1">
      <alignment horizontal="center" vertical="top"/>
    </xf>
    <xf numFmtId="166" fontId="10" fillId="2" borderId="65" xfId="0" applyNumberFormat="1" applyFont="1" applyFill="1" applyBorder="1" applyAlignment="1">
      <alignment horizontal="center" vertical="top"/>
    </xf>
    <xf numFmtId="1" fontId="10" fillId="2" borderId="65" xfId="0" applyNumberFormat="1" applyFont="1" applyFill="1" applyBorder="1" applyAlignment="1">
      <alignment horizontal="center" vertical="top"/>
    </xf>
    <xf numFmtId="49" fontId="10" fillId="2" borderId="65" xfId="0" applyNumberFormat="1" applyFont="1" applyFill="1" applyBorder="1" applyAlignment="1">
      <alignment horizontal="center" vertical="top"/>
    </xf>
    <xf numFmtId="169" fontId="10" fillId="2" borderId="65" xfId="0" applyNumberFormat="1" applyFont="1" applyFill="1" applyBorder="1" applyAlignment="1">
      <alignment horizontal="center" vertical="top"/>
    </xf>
    <xf numFmtId="0" fontId="10" fillId="2" borderId="65" xfId="0" applyFont="1" applyFill="1" applyBorder="1" applyAlignment="1">
      <alignment horizontal="justify" vertical="top" wrapText="1"/>
    </xf>
    <xf numFmtId="165" fontId="9" fillId="2" borderId="73" xfId="0" applyNumberFormat="1" applyFont="1" applyFill="1" applyBorder="1" applyAlignment="1">
      <alignment horizontal="right" vertical="top"/>
    </xf>
    <xf numFmtId="165" fontId="9" fillId="2" borderId="69" xfId="0" applyNumberFormat="1" applyFont="1" applyFill="1" applyBorder="1" applyAlignment="1">
      <alignment horizontal="right" vertical="top"/>
    </xf>
    <xf numFmtId="3" fontId="8" fillId="2" borderId="71" xfId="0" applyNumberFormat="1" applyFont="1" applyFill="1" applyBorder="1" applyAlignment="1">
      <alignment vertical="top"/>
    </xf>
    <xf numFmtId="0" fontId="8" fillId="2" borderId="66" xfId="0" applyFont="1" applyFill="1" applyBorder="1" applyAlignment="1">
      <alignment horizontal="center" vertical="top"/>
    </xf>
    <xf numFmtId="0" fontId="8" fillId="2" borderId="67" xfId="0" applyFont="1" applyFill="1" applyBorder="1" applyAlignment="1">
      <alignment horizontal="center" vertical="top"/>
    </xf>
    <xf numFmtId="0" fontId="8" fillId="2" borderId="68" xfId="0" applyFont="1" applyFill="1" applyBorder="1" applyAlignment="1">
      <alignment horizontal="center" vertical="top"/>
    </xf>
    <xf numFmtId="0" fontId="8" fillId="2" borderId="69" xfId="0" applyFont="1" applyFill="1" applyBorder="1" applyAlignment="1">
      <alignment horizontal="center" vertical="top"/>
    </xf>
    <xf numFmtId="0" fontId="8" fillId="2" borderId="65" xfId="0" applyFont="1" applyFill="1" applyBorder="1" applyAlignment="1">
      <alignment horizontal="center" vertical="top"/>
    </xf>
    <xf numFmtId="164" fontId="8" fillId="2" borderId="70" xfId="0" applyNumberFormat="1" applyFont="1" applyFill="1" applyBorder="1" applyAlignment="1">
      <alignment horizontal="center" vertical="top"/>
    </xf>
    <xf numFmtId="164" fontId="8" fillId="2" borderId="71" xfId="0" applyNumberFormat="1" applyFont="1" applyFill="1" applyBorder="1" applyAlignment="1">
      <alignment horizontal="center" vertical="top"/>
    </xf>
    <xf numFmtId="166" fontId="8" fillId="2" borderId="65" xfId="0" applyNumberFormat="1" applyFont="1" applyFill="1" applyBorder="1" applyAlignment="1">
      <alignment horizontal="center" vertical="top"/>
    </xf>
    <xf numFmtId="0" fontId="8" fillId="2" borderId="65" xfId="0" applyFont="1" applyFill="1" applyBorder="1" applyAlignment="1">
      <alignment horizontal="justify" vertical="top" wrapText="1"/>
    </xf>
    <xf numFmtId="164" fontId="8" fillId="0" borderId="69" xfId="0" applyNumberFormat="1" applyFont="1" applyBorder="1" applyAlignment="1">
      <alignment horizontal="center" vertical="top"/>
    </xf>
    <xf numFmtId="1" fontId="2" fillId="0" borderId="65" xfId="3" applyNumberFormat="1" applyFont="1" applyBorder="1" applyAlignment="1">
      <alignment horizontal="center" vertical="top"/>
    </xf>
    <xf numFmtId="49" fontId="2" fillId="0" borderId="65" xfId="3" applyNumberFormat="1" applyFont="1" applyBorder="1" applyAlignment="1">
      <alignment horizontal="center" vertical="top"/>
    </xf>
    <xf numFmtId="169" fontId="2" fillId="0" borderId="65" xfId="3" applyNumberFormat="1" applyFont="1" applyBorder="1" applyAlignment="1">
      <alignment horizontal="center" vertical="top"/>
    </xf>
    <xf numFmtId="165" fontId="8" fillId="0" borderId="73" xfId="0" applyNumberFormat="1" applyFont="1" applyBorder="1" applyAlignment="1">
      <alignment vertical="top"/>
    </xf>
    <xf numFmtId="165" fontId="8" fillId="0" borderId="69" xfId="0" applyNumberFormat="1" applyFont="1" applyBorder="1" applyAlignment="1">
      <alignment vertical="top"/>
    </xf>
    <xf numFmtId="3" fontId="8" fillId="5" borderId="65" xfId="0" applyNumberFormat="1" applyFont="1" applyFill="1" applyBorder="1" applyAlignment="1">
      <alignment horizontal="right" vertical="top"/>
    </xf>
    <xf numFmtId="0" fontId="2" fillId="2" borderId="65" xfId="0" applyFont="1" applyFill="1" applyBorder="1" applyAlignment="1">
      <alignment horizontal="justify" vertical="top" wrapText="1"/>
    </xf>
    <xf numFmtId="165" fontId="8" fillId="2" borderId="73" xfId="0" applyNumberFormat="1" applyFont="1" applyFill="1" applyBorder="1" applyAlignment="1">
      <alignment vertical="top"/>
    </xf>
    <xf numFmtId="165" fontId="8" fillId="2" borderId="69" xfId="0" applyNumberFormat="1" applyFont="1" applyFill="1" applyBorder="1" applyAlignment="1">
      <alignment vertical="top"/>
    </xf>
    <xf numFmtId="0" fontId="8" fillId="0" borderId="65" xfId="0" applyFont="1" applyBorder="1"/>
    <xf numFmtId="3" fontId="8" fillId="2" borderId="65" xfId="0" applyNumberFormat="1" applyFont="1" applyFill="1" applyBorder="1" applyAlignment="1">
      <alignment vertical="top"/>
    </xf>
    <xf numFmtId="164" fontId="8" fillId="2" borderId="72" xfId="0" applyNumberFormat="1" applyFont="1" applyFill="1" applyBorder="1" applyAlignment="1">
      <alignment horizontal="center" vertical="top"/>
    </xf>
    <xf numFmtId="164" fontId="10" fillId="2" borderId="72" xfId="0" applyNumberFormat="1" applyFont="1" applyFill="1" applyBorder="1" applyAlignment="1">
      <alignment horizontal="center" vertical="top"/>
    </xf>
    <xf numFmtId="0" fontId="14" fillId="0" borderId="65" xfId="0" applyFont="1" applyBorder="1" applyAlignment="1">
      <alignment horizontal="justify" vertical="top" wrapText="1"/>
    </xf>
    <xf numFmtId="0" fontId="8" fillId="0" borderId="65" xfId="0" applyFont="1" applyBorder="1" applyAlignment="1">
      <alignment vertical="top"/>
    </xf>
    <xf numFmtId="165" fontId="13" fillId="0" borderId="73" xfId="0" applyNumberFormat="1" applyFont="1" applyBorder="1" applyAlignment="1">
      <alignment horizontal="right" vertical="top"/>
    </xf>
    <xf numFmtId="3" fontId="8" fillId="0" borderId="65" xfId="0" applyNumberFormat="1" applyFont="1" applyBorder="1" applyAlignment="1">
      <alignment vertical="top"/>
    </xf>
    <xf numFmtId="164" fontId="8" fillId="2" borderId="73" xfId="0" applyNumberFormat="1" applyFont="1" applyFill="1" applyBorder="1" applyAlignment="1">
      <alignment horizontal="center" vertical="top"/>
    </xf>
    <xf numFmtId="1" fontId="2" fillId="2" borderId="65" xfId="3" applyNumberFormat="1" applyFont="1" applyFill="1" applyBorder="1" applyAlignment="1">
      <alignment horizontal="center" vertical="top"/>
    </xf>
    <xf numFmtId="49" fontId="2" fillId="2" borderId="65" xfId="3" applyNumberFormat="1" applyFont="1" applyFill="1" applyBorder="1" applyAlignment="1">
      <alignment horizontal="center" vertical="top"/>
    </xf>
    <xf numFmtId="169" fontId="2" fillId="2" borderId="65" xfId="3" applyNumberFormat="1" applyFont="1" applyFill="1" applyBorder="1" applyAlignment="1">
      <alignment horizontal="center" vertical="top"/>
    </xf>
    <xf numFmtId="164" fontId="8" fillId="0" borderId="72" xfId="0" applyNumberFormat="1" applyFont="1" applyBorder="1" applyAlignment="1">
      <alignment horizontal="center" vertical="top"/>
    </xf>
    <xf numFmtId="0" fontId="8" fillId="0" borderId="71" xfId="0" applyFont="1" applyBorder="1"/>
    <xf numFmtId="166" fontId="8" fillId="2" borderId="72" xfId="0" applyNumberFormat="1" applyFont="1" applyFill="1" applyBorder="1" applyAlignment="1">
      <alignment horizontal="center" vertical="top"/>
    </xf>
    <xf numFmtId="49" fontId="8" fillId="0" borderId="69" xfId="0" applyNumberFormat="1" applyFont="1" applyBorder="1" applyAlignment="1">
      <alignment horizontal="center" vertical="top"/>
    </xf>
    <xf numFmtId="49" fontId="8" fillId="0" borderId="65" xfId="0" applyNumberFormat="1" applyFont="1" applyBorder="1" applyAlignment="1">
      <alignment horizontal="center" vertical="top"/>
    </xf>
    <xf numFmtId="0" fontId="8" fillId="3" borderId="66" xfId="0" applyFont="1" applyFill="1" applyBorder="1" applyAlignment="1">
      <alignment horizontal="center" vertical="top"/>
    </xf>
    <xf numFmtId="164" fontId="8" fillId="2" borderId="69" xfId="0" applyNumberFormat="1" applyFont="1" applyFill="1" applyBorder="1" applyAlignment="1">
      <alignment horizontal="center" vertical="top"/>
    </xf>
    <xf numFmtId="165" fontId="2" fillId="0" borderId="73" xfId="0" applyNumberFormat="1" applyFont="1" applyBorder="1" applyAlignment="1">
      <alignment horizontal="right" vertical="top"/>
    </xf>
    <xf numFmtId="165" fontId="2" fillId="0" borderId="69" xfId="0" applyNumberFormat="1" applyFont="1" applyBorder="1" applyAlignment="1">
      <alignment horizontal="right" vertical="top"/>
    </xf>
    <xf numFmtId="0" fontId="8" fillId="0" borderId="71" xfId="0" applyFont="1" applyBorder="1" applyAlignment="1">
      <alignment horizontal="center" vertical="top"/>
    </xf>
    <xf numFmtId="0" fontId="10" fillId="0" borderId="65" xfId="0" applyFont="1" applyBorder="1" applyAlignment="1">
      <alignment horizontal="justify" vertical="top" wrapText="1"/>
    </xf>
    <xf numFmtId="0" fontId="8" fillId="0" borderId="70" xfId="0" applyFont="1" applyBorder="1" applyAlignment="1">
      <alignment horizontal="center" vertical="top"/>
    </xf>
    <xf numFmtId="0" fontId="10" fillId="0" borderId="66" xfId="0" applyFont="1" applyBorder="1" applyAlignment="1">
      <alignment horizontal="center" vertical="top"/>
    </xf>
    <xf numFmtId="165" fontId="10" fillId="2" borderId="73" xfId="0" applyNumberFormat="1" applyFont="1" applyFill="1" applyBorder="1" applyAlignment="1">
      <alignment horizontal="right" vertical="top"/>
    </xf>
    <xf numFmtId="165" fontId="10" fillId="2" borderId="69" xfId="0" applyNumberFormat="1" applyFont="1" applyFill="1" applyBorder="1" applyAlignment="1">
      <alignment horizontal="right" vertical="top"/>
    </xf>
    <xf numFmtId="3" fontId="9" fillId="2" borderId="73" xfId="0" applyNumberFormat="1" applyFont="1" applyFill="1" applyBorder="1" applyAlignment="1">
      <alignment horizontal="right" vertical="top"/>
    </xf>
    <xf numFmtId="3" fontId="9" fillId="2" borderId="69" xfId="0" applyNumberFormat="1" applyFont="1" applyFill="1" applyBorder="1" applyAlignment="1">
      <alignment horizontal="right" vertical="top"/>
    </xf>
    <xf numFmtId="0" fontId="3" fillId="2" borderId="65" xfId="0" applyFont="1" applyFill="1" applyBorder="1" applyAlignment="1">
      <alignment horizontal="justify" vertical="top" wrapText="1"/>
    </xf>
    <xf numFmtId="164" fontId="10" fillId="2" borderId="69" xfId="0" applyNumberFormat="1" applyFont="1" applyFill="1" applyBorder="1" applyAlignment="1">
      <alignment horizontal="center" vertical="top"/>
    </xf>
    <xf numFmtId="0" fontId="8" fillId="2" borderId="72" xfId="0" applyFont="1" applyFill="1" applyBorder="1" applyAlignment="1">
      <alignment horizontal="center" vertical="top"/>
    </xf>
    <xf numFmtId="164" fontId="8" fillId="0" borderId="73" xfId="0" applyNumberFormat="1" applyFont="1" applyBorder="1" applyAlignment="1">
      <alignment horizontal="center" vertical="top"/>
    </xf>
    <xf numFmtId="49" fontId="2" fillId="2" borderId="71" xfId="3" applyNumberFormat="1" applyFont="1" applyFill="1" applyBorder="1" applyAlignment="1">
      <alignment horizontal="center" vertical="top"/>
    </xf>
    <xf numFmtId="169" fontId="2" fillId="2" borderId="71" xfId="3" applyNumberFormat="1" applyFont="1" applyFill="1" applyBorder="1" applyAlignment="1">
      <alignment horizontal="center" vertical="top"/>
    </xf>
    <xf numFmtId="0" fontId="10" fillId="0" borderId="67" xfId="0" applyFont="1" applyBorder="1" applyAlignment="1">
      <alignment horizontal="center" vertical="top"/>
    </xf>
    <xf numFmtId="0" fontId="10" fillId="0" borderId="68" xfId="0" applyFont="1" applyBorder="1" applyAlignment="1">
      <alignment horizontal="center" vertical="top"/>
    </xf>
    <xf numFmtId="0" fontId="10" fillId="0" borderId="69" xfId="0" applyFont="1" applyBorder="1" applyAlignment="1">
      <alignment horizontal="center" vertical="top"/>
    </xf>
    <xf numFmtId="0" fontId="10" fillId="0" borderId="65" xfId="0" applyFont="1" applyBorder="1" applyAlignment="1">
      <alignment horizontal="center" vertical="top"/>
    </xf>
    <xf numFmtId="164" fontId="10" fillId="0" borderId="70" xfId="0" applyNumberFormat="1" applyFont="1" applyBorder="1" applyAlignment="1">
      <alignment horizontal="center" vertical="top"/>
    </xf>
    <xf numFmtId="164" fontId="10" fillId="0" borderId="73" xfId="0" applyNumberFormat="1" applyFont="1" applyBorder="1" applyAlignment="1">
      <alignment horizontal="center" vertical="top"/>
    </xf>
    <xf numFmtId="166" fontId="10" fillId="0" borderId="65" xfId="0" applyNumberFormat="1" applyFont="1" applyBorder="1" applyAlignment="1">
      <alignment horizontal="center" vertical="top"/>
    </xf>
    <xf numFmtId="0" fontId="3" fillId="0" borderId="65" xfId="0" applyFont="1" applyBorder="1" applyAlignment="1">
      <alignment horizontal="justify" vertical="top" wrapText="1"/>
    </xf>
    <xf numFmtId="164" fontId="8" fillId="0" borderId="68" xfId="0" applyNumberFormat="1" applyFont="1" applyBorder="1" applyAlignment="1">
      <alignment horizontal="center" vertical="top"/>
    </xf>
    <xf numFmtId="0" fontId="2" fillId="0" borderId="65" xfId="0" applyFont="1" applyBorder="1" applyAlignment="1">
      <alignment horizontal="justify" vertical="top" wrapText="1"/>
    </xf>
    <xf numFmtId="3" fontId="8" fillId="0" borderId="73" xfId="0" applyNumberFormat="1" applyFont="1" applyBorder="1" applyAlignment="1">
      <alignment vertical="top"/>
    </xf>
    <xf numFmtId="165" fontId="14" fillId="0" borderId="9" xfId="0" applyNumberFormat="1" applyFont="1" applyBorder="1" applyAlignment="1">
      <alignment vertical="top"/>
    </xf>
    <xf numFmtId="165" fontId="8" fillId="0" borderId="5" xfId="0" applyNumberFormat="1" applyFont="1" applyBorder="1" applyAlignment="1">
      <alignment vertical="top"/>
    </xf>
    <xf numFmtId="165" fontId="9" fillId="0" borderId="71" xfId="0" applyNumberFormat="1" applyFont="1" applyBorder="1" applyAlignment="1">
      <alignment horizontal="right" vertical="top"/>
    </xf>
    <xf numFmtId="165" fontId="8" fillId="0" borderId="71" xfId="0" applyNumberFormat="1" applyFont="1" applyBorder="1" applyAlignment="1">
      <alignment vertical="top"/>
    </xf>
    <xf numFmtId="165" fontId="14" fillId="0" borderId="32" xfId="0" applyNumberFormat="1" applyFont="1" applyBorder="1" applyAlignment="1">
      <alignment vertical="top"/>
    </xf>
    <xf numFmtId="165" fontId="14" fillId="0" borderId="23" xfId="0" applyNumberFormat="1" applyFont="1" applyBorder="1" applyAlignment="1">
      <alignment vertical="top"/>
    </xf>
    <xf numFmtId="0" fontId="8" fillId="0" borderId="11" xfId="0" applyFont="1" applyBorder="1"/>
    <xf numFmtId="3" fontId="14" fillId="0" borderId="11" xfId="0" applyNumberFormat="1" applyFont="1" applyBorder="1" applyAlignment="1">
      <alignment vertical="top"/>
    </xf>
    <xf numFmtId="165" fontId="14" fillId="0" borderId="24" xfId="0" applyNumberFormat="1" applyFont="1" applyBorder="1" applyAlignment="1">
      <alignment vertical="top"/>
    </xf>
    <xf numFmtId="0" fontId="8" fillId="0" borderId="19" xfId="0" applyFont="1" applyBorder="1"/>
    <xf numFmtId="165" fontId="8" fillId="3" borderId="19" xfId="0" applyNumberFormat="1" applyFont="1" applyFill="1" applyBorder="1"/>
    <xf numFmtId="164" fontId="10" fillId="0" borderId="69" xfId="0" applyNumberFormat="1" applyFont="1" applyBorder="1" applyAlignment="1">
      <alignment horizontal="center" vertical="top"/>
    </xf>
    <xf numFmtId="164" fontId="8" fillId="0" borderId="65" xfId="0" applyNumberFormat="1" applyFont="1" applyBorder="1" applyAlignment="1">
      <alignment horizontal="center" vertical="top"/>
    </xf>
    <xf numFmtId="169" fontId="8" fillId="0" borderId="65" xfId="0" applyNumberFormat="1" applyFont="1" applyBorder="1" applyAlignment="1">
      <alignment horizontal="center" vertical="top"/>
    </xf>
    <xf numFmtId="2" fontId="8" fillId="0" borderId="73" xfId="0" applyNumberFormat="1" applyFont="1" applyBorder="1"/>
    <xf numFmtId="2" fontId="8" fillId="0" borderId="69" xfId="0" applyNumberFormat="1" applyFont="1" applyBorder="1"/>
    <xf numFmtId="0" fontId="8" fillId="0" borderId="73" xfId="0" applyFont="1" applyBorder="1"/>
    <xf numFmtId="0" fontId="8" fillId="0" borderId="65" xfId="0" applyFont="1" applyBorder="1" applyAlignment="1">
      <alignment horizontal="left" vertical="top" wrapText="1"/>
    </xf>
    <xf numFmtId="49" fontId="35" fillId="0" borderId="65" xfId="3" applyNumberFormat="1" applyFont="1" applyBorder="1" applyAlignment="1">
      <alignment horizontal="center" vertical="top"/>
    </xf>
    <xf numFmtId="169" fontId="35" fillId="0" borderId="65" xfId="3" applyNumberFormat="1" applyFont="1" applyBorder="1" applyAlignment="1">
      <alignment horizontal="center" vertical="top"/>
    </xf>
    <xf numFmtId="165" fontId="9" fillId="0" borderId="68" xfId="0" applyNumberFormat="1" applyFont="1" applyBorder="1" applyAlignment="1">
      <alignment horizontal="right" vertical="top"/>
    </xf>
    <xf numFmtId="3" fontId="8" fillId="5" borderId="66" xfId="0" applyNumberFormat="1" applyFont="1" applyFill="1" applyBorder="1" applyAlignment="1">
      <alignment vertical="top"/>
    </xf>
    <xf numFmtId="0" fontId="8" fillId="0" borderId="67" xfId="0" applyFont="1" applyBorder="1" applyAlignment="1">
      <alignment horizontal="center" vertical="top" wrapText="1"/>
    </xf>
    <xf numFmtId="0" fontId="8" fillId="0" borderId="68" xfId="0" applyFont="1" applyBorder="1" applyAlignment="1">
      <alignment horizontal="center" vertical="top" wrapText="1"/>
    </xf>
    <xf numFmtId="0" fontId="8" fillId="0" borderId="69" xfId="0" applyFont="1" applyBorder="1" applyAlignment="1">
      <alignment horizontal="center" vertical="top" wrapText="1"/>
    </xf>
    <xf numFmtId="0" fontId="10" fillId="2" borderId="66" xfId="0" applyFont="1" applyFill="1" applyBorder="1" applyAlignment="1">
      <alignment horizontal="center" vertical="top" wrapText="1"/>
    </xf>
    <xf numFmtId="0" fontId="10" fillId="2" borderId="67" xfId="0" applyFont="1" applyFill="1" applyBorder="1" applyAlignment="1">
      <alignment horizontal="center" vertical="top" wrapText="1"/>
    </xf>
    <xf numFmtId="0" fontId="10" fillId="2" borderId="68" xfId="0" applyFont="1" applyFill="1" applyBorder="1" applyAlignment="1">
      <alignment horizontal="center" vertical="top" wrapText="1"/>
    </xf>
    <xf numFmtId="0" fontId="10" fillId="2" borderId="69" xfId="0" applyFont="1" applyFill="1" applyBorder="1" applyAlignment="1">
      <alignment horizontal="center" vertical="top" wrapText="1"/>
    </xf>
    <xf numFmtId="0" fontId="10" fillId="2" borderId="65" xfId="0" applyFont="1" applyFill="1" applyBorder="1" applyAlignment="1">
      <alignment horizontal="center" vertical="top" wrapText="1"/>
    </xf>
    <xf numFmtId="3" fontId="9" fillId="2" borderId="71" xfId="0" applyNumberFormat="1" applyFont="1" applyFill="1" applyBorder="1" applyAlignment="1">
      <alignment horizontal="right" vertical="top"/>
    </xf>
    <xf numFmtId="3" fontId="9" fillId="2" borderId="65" xfId="0" applyNumberFormat="1" applyFont="1" applyFill="1" applyBorder="1" applyAlignment="1">
      <alignment horizontal="right" vertical="top"/>
    </xf>
    <xf numFmtId="164" fontId="8" fillId="2" borderId="70" xfId="0" applyNumberFormat="1" applyFont="1" applyFill="1" applyBorder="1" applyAlignment="1">
      <alignment horizontal="center" vertical="top" wrapText="1"/>
    </xf>
    <xf numFmtId="164" fontId="9" fillId="2" borderId="69" xfId="1" applyNumberFormat="1" applyFont="1" applyFill="1" applyBorder="1" applyAlignment="1" applyProtection="1">
      <alignment horizontal="center" vertical="top"/>
      <protection locked="0"/>
    </xf>
    <xf numFmtId="0" fontId="8" fillId="2" borderId="70" xfId="0" applyFont="1" applyFill="1" applyBorder="1" applyAlignment="1">
      <alignment horizontal="center" vertical="top"/>
    </xf>
    <xf numFmtId="164" fontId="9" fillId="2" borderId="71" xfId="1" applyNumberFormat="1" applyFont="1" applyFill="1" applyBorder="1" applyAlignment="1" applyProtection="1">
      <alignment horizontal="center" vertical="top"/>
      <protection locked="0"/>
    </xf>
    <xf numFmtId="0" fontId="8" fillId="0" borderId="65" xfId="0" applyFont="1" applyBorder="1" applyAlignment="1">
      <alignment horizontal="center" vertical="top" wrapText="1"/>
    </xf>
    <xf numFmtId="3" fontId="8" fillId="0" borderId="69" xfId="0" applyNumberFormat="1" applyFont="1" applyBorder="1" applyAlignment="1">
      <alignment vertical="top"/>
    </xf>
    <xf numFmtId="0" fontId="8" fillId="0" borderId="65" xfId="0" applyFont="1" applyBorder="1" applyAlignment="1">
      <alignment horizontal="justify" vertical="top"/>
    </xf>
    <xf numFmtId="49" fontId="8" fillId="0" borderId="70" xfId="0" applyNumberFormat="1" applyFont="1" applyBorder="1" applyAlignment="1">
      <alignment horizontal="center" vertical="top"/>
    </xf>
    <xf numFmtId="0" fontId="4" fillId="0" borderId="36" xfId="0" applyFont="1" applyBorder="1" applyAlignment="1">
      <alignment horizontal="center" vertical="center" wrapText="1"/>
    </xf>
    <xf numFmtId="0" fontId="0" fillId="0" borderId="10" xfId="0" applyBorder="1"/>
    <xf numFmtId="0" fontId="0" fillId="3" borderId="16" xfId="0" applyFill="1" applyBorder="1" applyAlignment="1">
      <alignment vertical="top" wrapText="1"/>
    </xf>
    <xf numFmtId="0" fontId="0" fillId="3" borderId="28" xfId="0" applyFill="1" applyBorder="1" applyAlignment="1">
      <alignment vertical="top" wrapText="1"/>
    </xf>
    <xf numFmtId="3" fontId="0" fillId="0" borderId="16" xfId="0" applyNumberFormat="1" applyBorder="1" applyAlignment="1">
      <alignment vertical="top" wrapText="1"/>
    </xf>
    <xf numFmtId="3" fontId="0" fillId="3" borderId="16" xfId="0" applyNumberFormat="1" applyFill="1" applyBorder="1" applyAlignment="1">
      <alignment vertical="top" wrapText="1"/>
    </xf>
    <xf numFmtId="3" fontId="0" fillId="0" borderId="16" xfId="0" applyNumberFormat="1" applyBorder="1"/>
    <xf numFmtId="0" fontId="0" fillId="3" borderId="27" xfId="0" applyFill="1" applyBorder="1" applyAlignment="1">
      <alignment vertical="top" wrapText="1"/>
    </xf>
    <xf numFmtId="3" fontId="12" fillId="0" borderId="15" xfId="0" applyNumberFormat="1" applyFont="1" applyBorder="1" applyAlignment="1">
      <alignment horizontal="right" vertical="top" wrapText="1"/>
    </xf>
    <xf numFmtId="0" fontId="0" fillId="0" borderId="15" xfId="0" applyBorder="1" applyAlignment="1">
      <alignment vertical="center"/>
    </xf>
    <xf numFmtId="2" fontId="0" fillId="0" borderId="34" xfId="0" applyNumberFormat="1" applyBorder="1" applyAlignment="1">
      <alignment vertical="top" wrapText="1"/>
    </xf>
    <xf numFmtId="1" fontId="12" fillId="0" borderId="9" xfId="0" applyNumberFormat="1" applyFont="1" applyBorder="1" applyAlignment="1">
      <alignment horizontal="center" vertical="top" wrapText="1"/>
    </xf>
    <xf numFmtId="3" fontId="0" fillId="0" borderId="15" xfId="0" applyNumberFormat="1" applyBorder="1"/>
    <xf numFmtId="2" fontId="0" fillId="3" borderId="16" xfId="0" applyNumberFormat="1" applyFill="1" applyBorder="1" applyAlignment="1">
      <alignment vertical="top" wrapText="1"/>
    </xf>
    <xf numFmtId="3" fontId="0" fillId="0" borderId="27" xfId="0" applyNumberFormat="1" applyBorder="1" applyAlignment="1">
      <alignment vertical="top" wrapText="1"/>
    </xf>
    <xf numFmtId="3" fontId="12" fillId="0" borderId="23" xfId="0" applyNumberFormat="1" applyFont="1" applyBorder="1" applyAlignment="1">
      <alignment vertical="top" wrapText="1"/>
    </xf>
    <xf numFmtId="3" fontId="0" fillId="0" borderId="23" xfId="0" applyNumberFormat="1" applyBorder="1" applyAlignment="1">
      <alignment vertical="top" wrapText="1"/>
    </xf>
    <xf numFmtId="0" fontId="0" fillId="0" borderId="16" xfId="0" applyBorder="1"/>
    <xf numFmtId="3" fontId="12" fillId="0" borderId="16" xfId="0" applyNumberFormat="1" applyFont="1" applyBorder="1" applyAlignment="1">
      <alignment vertical="top" wrapText="1"/>
    </xf>
    <xf numFmtId="3" fontId="12" fillId="0" borderId="27" xfId="0" applyNumberFormat="1" applyFont="1" applyBorder="1" applyAlignment="1">
      <alignment vertical="top" wrapText="1"/>
    </xf>
    <xf numFmtId="0" fontId="0" fillId="3" borderId="16" xfId="0" applyFill="1" applyBorder="1" applyAlignment="1">
      <alignment vertical="top"/>
    </xf>
    <xf numFmtId="0" fontId="0" fillId="3" borderId="5" xfId="0" applyFill="1" applyBorder="1"/>
    <xf numFmtId="0" fontId="0" fillId="3" borderId="63" xfId="0" applyFill="1" applyBorder="1"/>
    <xf numFmtId="3" fontId="0" fillId="3" borderId="5" xfId="0" applyNumberFormat="1" applyFill="1" applyBorder="1" applyAlignment="1">
      <alignment vertical="top"/>
    </xf>
    <xf numFmtId="3" fontId="0" fillId="3" borderId="15" xfId="0" applyNumberFormat="1" applyFill="1" applyBorder="1" applyAlignment="1">
      <alignment vertical="top" wrapText="1"/>
    </xf>
    <xf numFmtId="0" fontId="0" fillId="3" borderId="28" xfId="0" applyFill="1" applyBorder="1" applyAlignment="1">
      <alignment vertical="top"/>
    </xf>
    <xf numFmtId="3" fontId="0" fillId="0" borderId="28" xfId="0" applyNumberFormat="1" applyBorder="1" applyAlignment="1">
      <alignment vertical="top" wrapText="1"/>
    </xf>
    <xf numFmtId="0" fontId="0" fillId="0" borderId="23" xfId="0" applyBorder="1"/>
    <xf numFmtId="3" fontId="0" fillId="3" borderId="16" xfId="0" applyNumberFormat="1" applyFill="1" applyBorder="1" applyAlignment="1">
      <alignment vertical="top"/>
    </xf>
    <xf numFmtId="3" fontId="0" fillId="0" borderId="16" xfId="0" applyNumberFormat="1" applyBorder="1" applyAlignment="1">
      <alignment vertical="top"/>
    </xf>
    <xf numFmtId="0" fontId="0" fillId="0" borderId="24" xfId="0" applyBorder="1" applyAlignment="1">
      <alignment horizontal="center"/>
    </xf>
    <xf numFmtId="0" fontId="0" fillId="0" borderId="4" xfId="0" applyBorder="1" applyAlignment="1">
      <alignment horizontal="center"/>
    </xf>
    <xf numFmtId="0" fontId="5" fillId="0" borderId="4" xfId="0" applyFont="1" applyBorder="1"/>
    <xf numFmtId="0" fontId="5" fillId="0" borderId="23" xfId="0" applyFont="1" applyBorder="1"/>
    <xf numFmtId="0" fontId="15" fillId="0" borderId="23" xfId="0" applyFont="1" applyBorder="1" applyAlignment="1">
      <alignment horizontal="center"/>
    </xf>
    <xf numFmtId="3" fontId="12" fillId="0" borderId="5" xfId="0" applyNumberFormat="1" applyFont="1" applyBorder="1" applyAlignment="1">
      <alignment vertical="top" wrapText="1"/>
    </xf>
    <xf numFmtId="165" fontId="10" fillId="0" borderId="73" xfId="0" applyNumberFormat="1" applyFont="1" applyBorder="1" applyAlignment="1">
      <alignment horizontal="right" vertical="top"/>
    </xf>
    <xf numFmtId="165" fontId="10" fillId="0" borderId="69" xfId="0" applyNumberFormat="1" applyFont="1" applyBorder="1" applyAlignment="1">
      <alignment horizontal="right" vertical="top"/>
    </xf>
    <xf numFmtId="165" fontId="10" fillId="0" borderId="73" xfId="0" applyNumberFormat="1" applyFont="1" applyBorder="1" applyAlignment="1">
      <alignment vertical="top"/>
    </xf>
    <xf numFmtId="165" fontId="10" fillId="0" borderId="69" xfId="0" applyNumberFormat="1" applyFont="1" applyBorder="1" applyAlignment="1">
      <alignment vertical="top"/>
    </xf>
    <xf numFmtId="1" fontId="34" fillId="0" borderId="65" xfId="3" applyNumberFormat="1" applyFont="1" applyBorder="1" applyAlignment="1">
      <alignment horizontal="center" vertical="top"/>
    </xf>
    <xf numFmtId="49" fontId="34" fillId="0" borderId="65" xfId="3" applyNumberFormat="1" applyFont="1" applyBorder="1" applyAlignment="1">
      <alignment horizontal="center" vertical="top"/>
    </xf>
    <xf numFmtId="169" fontId="34" fillId="0" borderId="65" xfId="3" applyNumberFormat="1" applyFont="1" applyBorder="1" applyAlignment="1">
      <alignment horizontal="center" vertical="top"/>
    </xf>
    <xf numFmtId="164" fontId="10" fillId="0" borderId="71" xfId="0" applyNumberFormat="1" applyFont="1" applyBorder="1" applyAlignment="1">
      <alignment horizontal="center" vertical="top"/>
    </xf>
    <xf numFmtId="49" fontId="2" fillId="0" borderId="71" xfId="3" applyNumberFormat="1" applyFont="1" applyBorder="1" applyAlignment="1">
      <alignment horizontal="center" vertical="top"/>
    </xf>
    <xf numFmtId="169" fontId="2" fillId="0" borderId="71" xfId="3" applyNumberFormat="1" applyFont="1" applyBorder="1" applyAlignment="1">
      <alignment horizontal="center" vertical="top"/>
    </xf>
    <xf numFmtId="0" fontId="8" fillId="0" borderId="71" xfId="0" applyFont="1" applyBorder="1" applyAlignment="1">
      <alignment horizontal="justify" vertical="top" wrapText="1"/>
    </xf>
    <xf numFmtId="0" fontId="8" fillId="0" borderId="72" xfId="0" applyFont="1" applyBorder="1" applyAlignment="1">
      <alignment horizontal="center" vertical="top"/>
    </xf>
    <xf numFmtId="49" fontId="4" fillId="0" borderId="0" xfId="2" applyNumberFormat="1" applyFont="1" applyAlignment="1">
      <alignment horizontal="center" wrapText="1"/>
    </xf>
    <xf numFmtId="49" fontId="0" fillId="0" borderId="0" xfId="2" applyNumberFormat="1" applyFont="1" applyAlignment="1">
      <alignment horizontal="center" wrapText="1"/>
    </xf>
    <xf numFmtId="0" fontId="8" fillId="3" borderId="65" xfId="0" applyFont="1" applyFill="1" applyBorder="1" applyAlignment="1">
      <alignment horizontal="justify" vertical="top" wrapText="1"/>
    </xf>
    <xf numFmtId="165" fontId="8" fillId="3" borderId="73" xfId="0" applyNumberFormat="1" applyFont="1" applyFill="1" applyBorder="1" applyAlignment="1">
      <alignment vertical="top"/>
    </xf>
    <xf numFmtId="165" fontId="8" fillId="3" borderId="69" xfId="0" applyNumberFormat="1" applyFont="1" applyFill="1" applyBorder="1" applyAlignment="1">
      <alignment vertical="top"/>
    </xf>
    <xf numFmtId="49" fontId="2" fillId="3" borderId="65" xfId="3" applyNumberFormat="1" applyFont="1" applyFill="1" applyBorder="1" applyAlignment="1">
      <alignment horizontal="center" vertical="top"/>
    </xf>
    <xf numFmtId="169" fontId="2" fillId="3" borderId="65" xfId="3" applyNumberFormat="1" applyFont="1" applyFill="1" applyBorder="1" applyAlignment="1">
      <alignment horizontal="center" vertical="top"/>
    </xf>
    <xf numFmtId="3" fontId="8" fillId="3" borderId="71" xfId="0" applyNumberFormat="1" applyFont="1" applyFill="1" applyBorder="1" applyAlignment="1">
      <alignment vertical="top"/>
    </xf>
    <xf numFmtId="0" fontId="32" fillId="0" borderId="26" xfId="0" applyFont="1" applyBorder="1" applyAlignment="1">
      <alignment horizontal="center" vertical="center" wrapText="1"/>
    </xf>
    <xf numFmtId="0" fontId="32" fillId="0" borderId="8" xfId="0" applyFont="1" applyBorder="1" applyAlignment="1">
      <alignment horizontal="center" vertical="center" wrapText="1"/>
    </xf>
    <xf numFmtId="0" fontId="0" fillId="0" borderId="16" xfId="0" applyBorder="1" applyAlignment="1">
      <alignment vertical="top" wrapText="1"/>
    </xf>
    <xf numFmtId="0" fontId="12" fillId="0" borderId="9" xfId="0" applyFont="1" applyBorder="1" applyAlignment="1">
      <alignment horizontal="left" vertical="top" wrapText="1"/>
    </xf>
    <xf numFmtId="0" fontId="0" fillId="0" borderId="27" xfId="0" applyBorder="1" applyAlignment="1">
      <alignment vertical="top" wrapText="1"/>
    </xf>
    <xf numFmtId="2" fontId="12" fillId="0" borderId="23" xfId="0" applyNumberFormat="1" applyFont="1" applyBorder="1" applyAlignment="1">
      <alignment horizontal="center" vertical="top" wrapText="1"/>
    </xf>
    <xf numFmtId="0" fontId="0" fillId="0" borderId="9" xfId="0" applyBorder="1" applyAlignment="1">
      <alignment horizontal="center" vertical="top"/>
    </xf>
    <xf numFmtId="0" fontId="8" fillId="0" borderId="70" xfId="0" applyFont="1" applyBorder="1" applyAlignment="1">
      <alignment horizontal="center" vertical="top" wrapText="1"/>
    </xf>
    <xf numFmtId="49" fontId="8" fillId="0" borderId="69" xfId="0" applyNumberFormat="1" applyFont="1" applyBorder="1" applyAlignment="1">
      <alignment horizontal="center" vertical="top" wrapText="1"/>
    </xf>
    <xf numFmtId="3" fontId="0" fillId="0" borderId="34" xfId="0" applyNumberFormat="1" applyBorder="1" applyAlignment="1">
      <alignment vertical="top" wrapText="1"/>
    </xf>
    <xf numFmtId="1" fontId="8" fillId="0" borderId="65" xfId="0" applyNumberFormat="1" applyFont="1" applyBorder="1" applyAlignment="1">
      <alignment horizontal="center" vertical="top"/>
    </xf>
    <xf numFmtId="0" fontId="12" fillId="0" borderId="21" xfId="0" applyFont="1" applyBorder="1" applyAlignment="1">
      <alignment horizontal="center" vertical="top" wrapText="1"/>
    </xf>
    <xf numFmtId="164" fontId="12" fillId="0" borderId="21" xfId="0" applyNumberFormat="1" applyFont="1" applyBorder="1" applyAlignment="1">
      <alignment horizontal="center" vertical="top" wrapText="1"/>
    </xf>
    <xf numFmtId="164" fontId="12" fillId="0" borderId="6" xfId="0" applyNumberFormat="1" applyFont="1" applyBorder="1" applyAlignment="1">
      <alignment horizontal="center" vertical="top" wrapText="1"/>
    </xf>
    <xf numFmtId="1" fontId="12" fillId="0" borderId="7" xfId="0" applyNumberFormat="1" applyFont="1" applyBorder="1" applyAlignment="1">
      <alignment horizontal="center" vertical="top" wrapText="1"/>
    </xf>
    <xf numFmtId="0" fontId="12" fillId="0" borderId="22" xfId="0" applyFont="1" applyBorder="1" applyAlignment="1">
      <alignment horizontal="left" vertical="top" wrapText="1"/>
    </xf>
    <xf numFmtId="0" fontId="0" fillId="3" borderId="19" xfId="0" applyFill="1" applyBorder="1"/>
    <xf numFmtId="0" fontId="12" fillId="0" borderId="6" xfId="0" applyFont="1" applyBorder="1" applyAlignment="1">
      <alignment horizontal="center" vertical="top" wrapText="1"/>
    </xf>
    <xf numFmtId="0" fontId="12" fillId="0" borderId="7" xfId="0" applyFont="1" applyBorder="1" applyAlignment="1">
      <alignment horizontal="center" vertical="top" wrapText="1"/>
    </xf>
    <xf numFmtId="0" fontId="0" fillId="3" borderId="19" xfId="0" applyFill="1" applyBorder="1" applyAlignment="1">
      <alignment vertical="top" wrapText="1"/>
    </xf>
    <xf numFmtId="3" fontId="12" fillId="0" borderId="18" xfId="0" applyNumberFormat="1" applyFont="1" applyBorder="1" applyAlignment="1">
      <alignment vertical="top" wrapText="1"/>
    </xf>
    <xf numFmtId="0" fontId="6" fillId="0" borderId="22" xfId="0" applyFont="1" applyBorder="1" applyAlignment="1">
      <alignment horizontal="right" vertical="top" wrapText="1"/>
    </xf>
    <xf numFmtId="164" fontId="14" fillId="0" borderId="70" xfId="0" applyNumberFormat="1" applyFont="1" applyBorder="1" applyAlignment="1">
      <alignment horizontal="center" vertical="top"/>
    </xf>
    <xf numFmtId="164" fontId="14" fillId="0" borderId="69" xfId="0" applyNumberFormat="1" applyFont="1" applyBorder="1" applyAlignment="1">
      <alignment horizontal="center" vertical="top"/>
    </xf>
    <xf numFmtId="3" fontId="9" fillId="0" borderId="71" xfId="0" applyNumberFormat="1" applyFont="1" applyBorder="1" applyAlignment="1">
      <alignment horizontal="right" vertical="top"/>
    </xf>
    <xf numFmtId="49" fontId="39" fillId="2" borderId="65" xfId="3" applyNumberFormat="1" applyFont="1" applyFill="1" applyBorder="1" applyAlignment="1">
      <alignment horizontal="center" vertical="top"/>
    </xf>
    <xf numFmtId="169" fontId="39" fillId="2" borderId="65" xfId="3" applyNumberFormat="1" applyFont="1" applyFill="1" applyBorder="1" applyAlignment="1">
      <alignment horizontal="center" vertical="top"/>
    </xf>
    <xf numFmtId="3" fontId="0" fillId="3" borderId="53" xfId="0" applyNumberFormat="1" applyFill="1" applyBorder="1"/>
    <xf numFmtId="0" fontId="0" fillId="3" borderId="53" xfId="0" applyFill="1" applyBorder="1"/>
    <xf numFmtId="0" fontId="8" fillId="3" borderId="66" xfId="0" applyFont="1" applyFill="1" applyBorder="1" applyAlignment="1">
      <alignment horizontal="center" vertical="top" wrapText="1"/>
    </xf>
    <xf numFmtId="0" fontId="40" fillId="2" borderId="65" xfId="0" applyFont="1" applyFill="1" applyBorder="1" applyAlignment="1">
      <alignment horizontal="justify" vertical="top" wrapText="1"/>
    </xf>
    <xf numFmtId="0" fontId="12" fillId="17" borderId="23" xfId="0" applyFont="1" applyFill="1" applyBorder="1" applyAlignment="1">
      <alignment horizontal="center" vertical="top" wrapText="1"/>
    </xf>
    <xf numFmtId="0" fontId="12" fillId="17" borderId="5" xfId="0" applyFont="1" applyFill="1" applyBorder="1" applyAlignment="1">
      <alignment horizontal="center" vertical="top" wrapText="1"/>
    </xf>
    <xf numFmtId="3" fontId="12" fillId="0" borderId="35" xfId="0" applyNumberFormat="1" applyFont="1" applyBorder="1" applyAlignment="1">
      <alignment vertical="top" wrapText="1"/>
    </xf>
    <xf numFmtId="3" fontId="12" fillId="0" borderId="74" xfId="0" applyNumberFormat="1" applyFont="1" applyBorder="1" applyAlignment="1">
      <alignment vertical="top" wrapText="1"/>
    </xf>
    <xf numFmtId="0" fontId="0" fillId="18" borderId="49" xfId="0" applyFill="1" applyBorder="1"/>
    <xf numFmtId="0" fontId="4" fillId="0" borderId="16" xfId="0" applyFont="1" applyBorder="1"/>
    <xf numFmtId="165" fontId="9" fillId="0" borderId="1" xfId="0" applyNumberFormat="1" applyFont="1" applyBorder="1" applyAlignment="1">
      <alignment horizontal="right" vertical="top"/>
    </xf>
    <xf numFmtId="165" fontId="9" fillId="0" borderId="16" xfId="0" applyNumberFormat="1" applyFont="1" applyBorder="1" applyAlignment="1">
      <alignment horizontal="right" vertical="top"/>
    </xf>
    <xf numFmtId="49" fontId="0" fillId="0" borderId="56" xfId="0" applyNumberFormat="1" applyBorder="1" applyAlignment="1">
      <alignment horizontal="center"/>
    </xf>
    <xf numFmtId="0" fontId="12" fillId="0" borderId="23" xfId="0" applyFont="1" applyBorder="1" applyAlignment="1">
      <alignment horizontal="left" vertical="top" wrapText="1"/>
    </xf>
    <xf numFmtId="3" fontId="0" fillId="3" borderId="18" xfId="0" applyNumberFormat="1" applyFill="1" applyBorder="1"/>
    <xf numFmtId="1" fontId="12" fillId="0" borderId="21" xfId="0" applyNumberFormat="1" applyFont="1" applyBorder="1" applyAlignment="1">
      <alignment horizontal="center" vertical="top" wrapText="1"/>
    </xf>
    <xf numFmtId="3" fontId="12" fillId="0" borderId="19" xfId="0" applyNumberFormat="1" applyFont="1" applyBorder="1" applyAlignment="1">
      <alignment vertical="top" wrapText="1"/>
    </xf>
    <xf numFmtId="0" fontId="16" fillId="0" borderId="0" xfId="0" applyFont="1" applyAlignment="1">
      <alignment horizontal="center" vertical="center" wrapText="1"/>
    </xf>
    <xf numFmtId="3" fontId="0" fillId="0" borderId="18" xfId="0" applyNumberFormat="1" applyBorder="1" applyAlignment="1">
      <alignment vertical="top" wrapText="1"/>
    </xf>
    <xf numFmtId="0" fontId="34" fillId="0" borderId="65" xfId="0" applyFont="1" applyBorder="1" applyAlignment="1">
      <alignment horizontal="justify" vertical="top" wrapText="1"/>
    </xf>
    <xf numFmtId="0" fontId="34" fillId="2" borderId="65" xfId="0" applyFont="1" applyFill="1" applyBorder="1" applyAlignment="1">
      <alignment horizontal="justify" vertical="top" wrapText="1"/>
    </xf>
    <xf numFmtId="3" fontId="12" fillId="0" borderId="9" xfId="0" applyNumberFormat="1" applyFont="1" applyBorder="1" applyAlignment="1">
      <alignment horizontal="center" vertical="top" wrapText="1"/>
    </xf>
    <xf numFmtId="0" fontId="4" fillId="0" borderId="22" xfId="0" applyFont="1" applyBorder="1" applyAlignment="1">
      <alignment horizontal="center" vertical="center" wrapText="1"/>
    </xf>
    <xf numFmtId="0" fontId="7" fillId="0" borderId="22" xfId="0" applyFont="1" applyBorder="1" applyAlignment="1">
      <alignment horizontal="right" vertical="top" wrapText="1"/>
    </xf>
    <xf numFmtId="3" fontId="0" fillId="3" borderId="19" xfId="0" applyNumberFormat="1" applyFill="1" applyBorder="1" applyAlignment="1">
      <alignment vertical="top"/>
    </xf>
    <xf numFmtId="165" fontId="8" fillId="2" borderId="71" xfId="0" applyNumberFormat="1" applyFont="1" applyFill="1" applyBorder="1" applyAlignment="1">
      <alignment vertical="top"/>
    </xf>
    <xf numFmtId="165" fontId="9" fillId="2" borderId="71" xfId="0" applyNumberFormat="1" applyFont="1" applyFill="1" applyBorder="1" applyAlignment="1">
      <alignment horizontal="right" vertical="top"/>
    </xf>
    <xf numFmtId="165" fontId="8" fillId="0" borderId="13" xfId="0" applyNumberFormat="1" applyFont="1" applyBorder="1" applyAlignment="1">
      <alignment vertical="top"/>
    </xf>
    <xf numFmtId="165" fontId="8" fillId="0" borderId="13" xfId="0" applyNumberFormat="1" applyFont="1" applyBorder="1"/>
    <xf numFmtId="165" fontId="8" fillId="3" borderId="71" xfId="0" applyNumberFormat="1" applyFont="1" applyFill="1" applyBorder="1" applyAlignment="1">
      <alignment vertical="top"/>
    </xf>
    <xf numFmtId="165" fontId="2" fillId="0" borderId="71" xfId="0" applyNumberFormat="1" applyFont="1" applyBorder="1" applyAlignment="1">
      <alignment horizontal="right" vertical="top"/>
    </xf>
    <xf numFmtId="165" fontId="8" fillId="0" borderId="6" xfId="0" applyNumberFormat="1" applyFont="1" applyBorder="1" applyAlignment="1">
      <alignment vertical="top"/>
    </xf>
    <xf numFmtId="165" fontId="8" fillId="3" borderId="5" xfId="0" applyNumberFormat="1" applyFont="1" applyFill="1" applyBorder="1"/>
    <xf numFmtId="165" fontId="8" fillId="0" borderId="5" xfId="0" applyNumberFormat="1" applyFont="1" applyBorder="1"/>
    <xf numFmtId="165" fontId="10" fillId="2" borderId="71" xfId="0" applyNumberFormat="1" applyFont="1" applyFill="1" applyBorder="1" applyAlignment="1">
      <alignment horizontal="right" vertical="top"/>
    </xf>
    <xf numFmtId="0" fontId="8" fillId="0" borderId="5" xfId="0" applyFont="1" applyBorder="1"/>
    <xf numFmtId="165" fontId="10" fillId="0" borderId="71" xfId="0" applyNumberFormat="1" applyFont="1" applyBorder="1" applyAlignment="1">
      <alignment horizontal="right" vertical="top"/>
    </xf>
    <xf numFmtId="165" fontId="10" fillId="0" borderId="71" xfId="0" applyNumberFormat="1" applyFont="1" applyBorder="1" applyAlignment="1">
      <alignment vertical="top"/>
    </xf>
    <xf numFmtId="49" fontId="42" fillId="2" borderId="65" xfId="0" applyNumberFormat="1" applyFont="1" applyFill="1" applyBorder="1" applyAlignment="1">
      <alignment horizontal="center" vertical="top" wrapText="1"/>
    </xf>
    <xf numFmtId="43" fontId="8" fillId="0" borderId="0" xfId="7" applyFont="1" applyFill="1"/>
    <xf numFmtId="39" fontId="8" fillId="0" borderId="0" xfId="0" applyNumberFormat="1" applyFont="1"/>
    <xf numFmtId="3" fontId="14" fillId="19" borderId="8" xfId="0" applyNumberFormat="1" applyFont="1" applyFill="1" applyBorder="1" applyAlignment="1">
      <alignment vertical="top"/>
    </xf>
    <xf numFmtId="3" fontId="14" fillId="19" borderId="26" xfId="0" applyNumberFormat="1" applyFont="1" applyFill="1" applyBorder="1" applyAlignment="1">
      <alignment vertical="top"/>
    </xf>
    <xf numFmtId="170" fontId="8" fillId="3" borderId="0" xfId="0" applyNumberFormat="1" applyFont="1" applyFill="1"/>
    <xf numFmtId="39" fontId="8" fillId="3" borderId="0" xfId="0" applyNumberFormat="1" applyFont="1" applyFill="1"/>
    <xf numFmtId="3" fontId="0" fillId="3" borderId="23" xfId="0" applyNumberFormat="1" applyFill="1" applyBorder="1" applyAlignment="1">
      <alignment vertical="top" wrapText="1"/>
    </xf>
    <xf numFmtId="3" fontId="0" fillId="3" borderId="23" xfId="0" applyNumberFormat="1" applyFill="1" applyBorder="1"/>
    <xf numFmtId="0" fontId="0" fillId="0" borderId="6" xfId="0" applyBorder="1"/>
    <xf numFmtId="0" fontId="0" fillId="0" borderId="21" xfId="0" applyBorder="1"/>
    <xf numFmtId="43" fontId="8" fillId="3" borderId="0" xfId="7" applyFont="1" applyFill="1"/>
    <xf numFmtId="1" fontId="10" fillId="0" borderId="77" xfId="0" applyNumberFormat="1" applyFont="1" applyBorder="1" applyAlignment="1">
      <alignment horizontal="center" vertical="top"/>
    </xf>
    <xf numFmtId="1" fontId="10" fillId="2" borderId="76" xfId="0" applyNumberFormat="1" applyFont="1" applyFill="1" applyBorder="1" applyAlignment="1">
      <alignment horizontal="center" vertical="top"/>
    </xf>
    <xf numFmtId="2" fontId="10" fillId="2" borderId="65" xfId="0" applyNumberFormat="1" applyFont="1" applyFill="1" applyBorder="1" applyAlignment="1">
      <alignment horizontal="center" vertical="top"/>
    </xf>
    <xf numFmtId="2" fontId="12" fillId="0" borderId="9" xfId="0" applyNumberFormat="1" applyFont="1" applyBorder="1" applyAlignment="1">
      <alignment horizontal="center" vertical="top" wrapText="1"/>
    </xf>
    <xf numFmtId="1" fontId="12" fillId="0" borderId="0" xfId="0" applyNumberFormat="1" applyFont="1" applyAlignment="1">
      <alignment horizontal="left" vertical="top" wrapText="1"/>
    </xf>
    <xf numFmtId="0" fontId="0" fillId="0" borderId="0" xfId="0" applyAlignment="1">
      <alignment horizontal="left" vertical="top" wrapText="1"/>
    </xf>
    <xf numFmtId="168" fontId="0" fillId="0" borderId="9" xfId="0" applyNumberFormat="1" applyBorder="1" applyAlignment="1">
      <alignment horizontal="center" vertical="top" wrapText="1"/>
    </xf>
    <xf numFmtId="168" fontId="12" fillId="0" borderId="9" xfId="0" applyNumberFormat="1" applyFont="1" applyBorder="1" applyAlignment="1">
      <alignment horizontal="center" vertical="top" wrapText="1"/>
    </xf>
    <xf numFmtId="3" fontId="12" fillId="0" borderId="16" xfId="0" applyNumberFormat="1" applyFont="1" applyBorder="1" applyAlignment="1">
      <alignment vertical="top"/>
    </xf>
    <xf numFmtId="49" fontId="10" fillId="0" borderId="65" xfId="0" quotePrefix="1" applyNumberFormat="1" applyFont="1" applyBorder="1" applyAlignment="1">
      <alignment horizontal="center" vertical="top"/>
    </xf>
    <xf numFmtId="0" fontId="5" fillId="7" borderId="31" xfId="0" applyFont="1" applyFill="1" applyBorder="1" applyAlignment="1">
      <alignment horizontal="center" wrapText="1"/>
    </xf>
    <xf numFmtId="0" fontId="5" fillId="7" borderId="30" xfId="0" applyFont="1" applyFill="1" applyBorder="1" applyAlignment="1">
      <alignment horizontal="center" wrapText="1"/>
    </xf>
    <xf numFmtId="0" fontId="5" fillId="7" borderId="26" xfId="0" applyFont="1" applyFill="1" applyBorder="1" applyAlignment="1">
      <alignment horizontal="center" wrapText="1"/>
    </xf>
    <xf numFmtId="0" fontId="4" fillId="8" borderId="14"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17" fillId="8" borderId="24" xfId="0" applyFont="1" applyFill="1" applyBorder="1" applyAlignment="1">
      <alignment horizontal="center" vertical="center"/>
    </xf>
    <xf numFmtId="0" fontId="17" fillId="8" borderId="23" xfId="0" applyFont="1" applyFill="1" applyBorder="1" applyAlignment="1">
      <alignment horizontal="center" vertical="center"/>
    </xf>
    <xf numFmtId="0" fontId="17" fillId="8" borderId="21" xfId="0" applyFont="1" applyFill="1" applyBorder="1" applyAlignment="1">
      <alignment horizontal="center" vertical="center"/>
    </xf>
    <xf numFmtId="0" fontId="7" fillId="8" borderId="31" xfId="0" applyFont="1" applyFill="1" applyBorder="1" applyAlignment="1">
      <alignment horizontal="center" wrapText="1"/>
    </xf>
    <xf numFmtId="0" fontId="7" fillId="8" borderId="30" xfId="0" applyFont="1" applyFill="1" applyBorder="1" applyAlignment="1">
      <alignment horizontal="center" wrapText="1"/>
    </xf>
    <xf numFmtId="0" fontId="7" fillId="8" borderId="26" xfId="0" applyFont="1" applyFill="1" applyBorder="1" applyAlignment="1">
      <alignment horizontal="center" wrapText="1"/>
    </xf>
    <xf numFmtId="0" fontId="4" fillId="8" borderId="10" xfId="0" applyFont="1" applyFill="1" applyBorder="1" applyAlignment="1">
      <alignment horizontal="center" vertical="center" textRotation="90" wrapText="1"/>
    </xf>
    <xf numFmtId="0" fontId="4" fillId="8" borderId="15" xfId="0" applyFont="1" applyFill="1" applyBorder="1" applyAlignment="1">
      <alignment horizontal="center" vertical="center" textRotation="90" wrapText="1"/>
    </xf>
    <xf numFmtId="0" fontId="4" fillId="8" borderId="18" xfId="0" applyFont="1" applyFill="1" applyBorder="1" applyAlignment="1">
      <alignment horizontal="center" vertical="center" textRotation="90" wrapText="1"/>
    </xf>
    <xf numFmtId="0" fontId="4" fillId="8" borderId="12" xfId="0" applyFont="1" applyFill="1" applyBorder="1" applyAlignment="1">
      <alignment horizontal="center" vertical="center" textRotation="90" wrapText="1"/>
    </xf>
    <xf numFmtId="0" fontId="4" fillId="8" borderId="3" xfId="0" applyFont="1" applyFill="1" applyBorder="1" applyAlignment="1">
      <alignment horizontal="center" vertical="center" textRotation="90" wrapText="1"/>
    </xf>
    <xf numFmtId="0" fontId="4" fillId="8" borderId="17" xfId="0" applyFont="1" applyFill="1" applyBorder="1" applyAlignment="1">
      <alignment horizontal="center" vertical="center" textRotation="90" wrapText="1"/>
    </xf>
    <xf numFmtId="0" fontId="4" fillId="8" borderId="11" xfId="0" applyFont="1" applyFill="1" applyBorder="1" applyAlignment="1">
      <alignment horizontal="center" vertical="center" textRotation="90" wrapText="1"/>
    </xf>
    <xf numFmtId="0" fontId="4" fillId="8" borderId="16" xfId="0" applyFont="1" applyFill="1" applyBorder="1" applyAlignment="1">
      <alignment horizontal="center" vertical="center" textRotation="90" wrapText="1"/>
    </xf>
    <xf numFmtId="0" fontId="4" fillId="8" borderId="19" xfId="0" applyFont="1" applyFill="1" applyBorder="1" applyAlignment="1">
      <alignment horizontal="center" vertical="center" textRotation="90" wrapText="1"/>
    </xf>
    <xf numFmtId="0" fontId="4" fillId="8" borderId="14" xfId="0" applyFont="1" applyFill="1" applyBorder="1" applyAlignment="1">
      <alignment horizontal="center" vertical="center" textRotation="90" wrapText="1"/>
    </xf>
    <xf numFmtId="0" fontId="4" fillId="8" borderId="9" xfId="0" applyFont="1" applyFill="1" applyBorder="1" applyAlignment="1">
      <alignment horizontal="center" vertical="center" textRotation="90" wrapText="1"/>
    </xf>
    <xf numFmtId="0" fontId="4" fillId="8" borderId="7" xfId="0" applyFont="1" applyFill="1" applyBorder="1" applyAlignment="1">
      <alignment horizontal="center" vertical="center" textRotation="90" wrapText="1"/>
    </xf>
    <xf numFmtId="0" fontId="7" fillId="8" borderId="31" xfId="0" applyFont="1" applyFill="1" applyBorder="1" applyAlignment="1">
      <alignment horizontal="center" vertical="center" wrapText="1"/>
    </xf>
    <xf numFmtId="0" fontId="7" fillId="8" borderId="30" xfId="0" applyFont="1" applyFill="1" applyBorder="1" applyAlignment="1">
      <alignment horizontal="center" vertical="center" wrapText="1"/>
    </xf>
    <xf numFmtId="0" fontId="7" fillId="8" borderId="26"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7" xfId="0" applyFont="1" applyFill="1" applyBorder="1" applyAlignment="1">
      <alignment horizontal="center" vertical="center" wrapText="1"/>
    </xf>
    <xf numFmtId="169" fontId="4" fillId="4" borderId="14" xfId="0" applyNumberFormat="1" applyFont="1" applyFill="1" applyBorder="1" applyAlignment="1">
      <alignment horizontal="center" vertical="center" wrapText="1"/>
    </xf>
    <xf numFmtId="169" fontId="4" fillId="4" borderId="9" xfId="0" applyNumberFormat="1" applyFont="1" applyFill="1" applyBorder="1" applyAlignment="1">
      <alignment horizontal="center" vertical="center" wrapText="1"/>
    </xf>
    <xf numFmtId="169" fontId="4" fillId="4" borderId="7" xfId="0" applyNumberFormat="1" applyFont="1" applyFill="1" applyBorder="1" applyAlignment="1">
      <alignment horizontal="center" vertical="center" wrapText="1"/>
    </xf>
    <xf numFmtId="0" fontId="4" fillId="8" borderId="31"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5"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9" borderId="7" xfId="0" applyFont="1" applyFill="1" applyBorder="1" applyAlignment="1">
      <alignment horizontal="center" vertical="center" wrapText="1"/>
    </xf>
    <xf numFmtId="1" fontId="4" fillId="10" borderId="14" xfId="0" applyNumberFormat="1" applyFont="1" applyFill="1" applyBorder="1" applyAlignment="1">
      <alignment horizontal="center" vertical="center" wrapText="1"/>
    </xf>
    <xf numFmtId="1" fontId="4" fillId="10" borderId="9" xfId="0" applyNumberFormat="1" applyFont="1" applyFill="1" applyBorder="1" applyAlignment="1">
      <alignment horizontal="center" vertical="center" wrapText="1"/>
    </xf>
    <xf numFmtId="1" fontId="4" fillId="10" borderId="7" xfId="0" applyNumberFormat="1"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19" fillId="0" borderId="31" xfId="0" applyFont="1" applyBorder="1" applyAlignment="1">
      <alignment horizontal="center" vertical="center" wrapText="1"/>
    </xf>
    <xf numFmtId="0" fontId="19" fillId="0" borderId="26" xfId="0" applyFont="1" applyBorder="1" applyAlignment="1">
      <alignment horizontal="center" vertical="center" wrapText="1"/>
    </xf>
    <xf numFmtId="0" fontId="20" fillId="0" borderId="0" xfId="0" applyFont="1" applyAlignment="1">
      <alignment horizontal="center"/>
    </xf>
    <xf numFmtId="0" fontId="17" fillId="0" borderId="22" xfId="0" applyFont="1" applyBorder="1" applyAlignment="1">
      <alignment horizontal="center"/>
    </xf>
    <xf numFmtId="0" fontId="17" fillId="0" borderId="31" xfId="0" applyFont="1" applyBorder="1" applyAlignment="1">
      <alignment horizontal="center"/>
    </xf>
    <xf numFmtId="0" fontId="17" fillId="0" borderId="26" xfId="0" applyFont="1" applyBorder="1" applyAlignment="1">
      <alignment horizontal="center"/>
    </xf>
    <xf numFmtId="0" fontId="19" fillId="3" borderId="14"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0" borderId="24"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6"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4" fillId="15" borderId="31" xfId="0" applyFont="1" applyFill="1" applyBorder="1" applyAlignment="1">
      <alignment horizontal="center" vertical="top"/>
    </xf>
    <xf numFmtId="0" fontId="4" fillId="15" borderId="30" xfId="0" applyFont="1" applyFill="1" applyBorder="1" applyAlignment="1">
      <alignment horizontal="center" vertical="top"/>
    </xf>
    <xf numFmtId="0" fontId="4" fillId="15" borderId="26" xfId="0" applyFont="1" applyFill="1" applyBorder="1" applyAlignment="1">
      <alignment horizontal="center" vertical="top"/>
    </xf>
    <xf numFmtId="0" fontId="4" fillId="0" borderId="31" xfId="0" applyFont="1" applyBorder="1" applyAlignment="1">
      <alignment horizontal="center"/>
    </xf>
    <xf numFmtId="0" fontId="4" fillId="0" borderId="30" xfId="0" applyFont="1" applyBorder="1" applyAlignment="1">
      <alignment horizontal="center"/>
    </xf>
    <xf numFmtId="0" fontId="4" fillId="0" borderId="26" xfId="0" applyFont="1" applyBorder="1" applyAlignment="1">
      <alignment horizontal="center"/>
    </xf>
    <xf numFmtId="0" fontId="4" fillId="14" borderId="21" xfId="0" applyFont="1" applyFill="1" applyBorder="1"/>
    <xf numFmtId="0" fontId="4" fillId="14" borderId="22" xfId="0" applyFont="1" applyFill="1" applyBorder="1"/>
    <xf numFmtId="0" fontId="4" fillId="14" borderId="26" xfId="0" applyFont="1" applyFill="1" applyBorder="1"/>
    <xf numFmtId="0" fontId="0" fillId="11" borderId="10" xfId="0" applyFill="1" applyBorder="1" applyAlignment="1">
      <alignment horizontal="center" vertical="top"/>
    </xf>
    <xf numFmtId="0" fontId="0" fillId="11" borderId="15" xfId="0" applyFill="1" applyBorder="1" applyAlignment="1">
      <alignment horizontal="center" vertical="top"/>
    </xf>
    <xf numFmtId="0" fontId="0" fillId="11" borderId="18" xfId="0" applyFill="1" applyBorder="1" applyAlignment="1">
      <alignment horizontal="center" vertical="top"/>
    </xf>
    <xf numFmtId="0" fontId="4" fillId="14" borderId="22" xfId="0" applyFont="1" applyFill="1" applyBorder="1" applyAlignment="1">
      <alignment horizontal="left"/>
    </xf>
    <xf numFmtId="0" fontId="4" fillId="14" borderId="26" xfId="0" applyFont="1" applyFill="1" applyBorder="1" applyAlignment="1">
      <alignment horizontal="left"/>
    </xf>
  </cellXfs>
  <cellStyles count="8">
    <cellStyle name="Milliers" xfId="7" builtinId="3"/>
    <cellStyle name="Normal" xfId="0" builtinId="0"/>
    <cellStyle name="Normal 2" xfId="3" xr:uid="{A2E38572-731B-4998-82F0-B1BE724FD06A}"/>
    <cellStyle name="Normal 5" xfId="2" xr:uid="{9CC4E576-69D5-44F7-80C4-1C3EB73930D0}"/>
    <cellStyle name="Normal_rec97f1" xfId="1" xr:uid="{00000000-0005-0000-0000-000001000000}"/>
    <cellStyle name="SAPDataCell" xfId="4" xr:uid="{1D8A6B0E-3B73-421F-9A9B-43B372575D66}"/>
    <cellStyle name="SAPDataTotalCell" xfId="6" xr:uid="{4C0E5C27-EE98-4AB6-A66C-76584A421B1D}"/>
    <cellStyle name="SAPMemberCell" xfId="5" xr:uid="{AD64947B-665B-4B2F-93A6-307B11A48F5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19</xdr:col>
      <xdr:colOff>0</xdr:colOff>
      <xdr:row>143</xdr:row>
      <xdr:rowOff>38100</xdr:rowOff>
    </xdr:from>
    <xdr:ext cx="184731" cy="264560"/>
    <xdr:sp macro="" textlink="">
      <xdr:nvSpPr>
        <xdr:cNvPr id="8" name="ZoneTexte 7">
          <a:extLst>
            <a:ext uri="{FF2B5EF4-FFF2-40B4-BE49-F238E27FC236}">
              <a16:creationId xmlns:a16="http://schemas.microsoft.com/office/drawing/2014/main" id="{00000000-0008-0000-0100-000008000000}"/>
            </a:ext>
          </a:extLst>
        </xdr:cNvPr>
        <xdr:cNvSpPr txBox="1"/>
      </xdr:nvSpPr>
      <xdr:spPr>
        <a:xfrm>
          <a:off x="14201775" y="360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9" name="ZoneTexte 8">
          <a:extLst>
            <a:ext uri="{FF2B5EF4-FFF2-40B4-BE49-F238E27FC236}">
              <a16:creationId xmlns:a16="http://schemas.microsoft.com/office/drawing/2014/main" id="{00000000-0008-0000-0100-000009000000}"/>
            </a:ext>
          </a:extLst>
        </xdr:cNvPr>
        <xdr:cNvSpPr txBox="1"/>
      </xdr:nvSpPr>
      <xdr:spPr>
        <a:xfrm>
          <a:off x="15459075" y="360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10" name="ZoneTexte 9">
          <a:extLst>
            <a:ext uri="{FF2B5EF4-FFF2-40B4-BE49-F238E27FC236}">
              <a16:creationId xmlns:a16="http://schemas.microsoft.com/office/drawing/2014/main" id="{00000000-0008-0000-0100-00000A000000}"/>
            </a:ext>
          </a:extLst>
        </xdr:cNvPr>
        <xdr:cNvSpPr txBox="1"/>
      </xdr:nvSpPr>
      <xdr:spPr>
        <a:xfrm>
          <a:off x="16649700" y="360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11" name="ZoneTexte 10">
          <a:extLst>
            <a:ext uri="{FF2B5EF4-FFF2-40B4-BE49-F238E27FC236}">
              <a16:creationId xmlns:a16="http://schemas.microsoft.com/office/drawing/2014/main" id="{00000000-0008-0000-0100-00000B000000}"/>
            </a:ext>
          </a:extLst>
        </xdr:cNvPr>
        <xdr:cNvSpPr txBox="1"/>
      </xdr:nvSpPr>
      <xdr:spPr>
        <a:xfrm>
          <a:off x="14201775" y="360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12" name="ZoneTexte 11">
          <a:extLst>
            <a:ext uri="{FF2B5EF4-FFF2-40B4-BE49-F238E27FC236}">
              <a16:creationId xmlns:a16="http://schemas.microsoft.com/office/drawing/2014/main" id="{00000000-0008-0000-0100-00000C000000}"/>
            </a:ext>
          </a:extLst>
        </xdr:cNvPr>
        <xdr:cNvSpPr txBox="1"/>
      </xdr:nvSpPr>
      <xdr:spPr>
        <a:xfrm>
          <a:off x="15459075" y="360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13" name="ZoneTexte 12">
          <a:extLst>
            <a:ext uri="{FF2B5EF4-FFF2-40B4-BE49-F238E27FC236}">
              <a16:creationId xmlns:a16="http://schemas.microsoft.com/office/drawing/2014/main" id="{00000000-0008-0000-0100-00000D000000}"/>
            </a:ext>
          </a:extLst>
        </xdr:cNvPr>
        <xdr:cNvSpPr txBox="1"/>
      </xdr:nvSpPr>
      <xdr:spPr>
        <a:xfrm>
          <a:off x="16649700" y="360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4" name="ZoneTexte 13">
          <a:extLst>
            <a:ext uri="{FF2B5EF4-FFF2-40B4-BE49-F238E27FC236}">
              <a16:creationId xmlns:a16="http://schemas.microsoft.com/office/drawing/2014/main" id="{00000000-0008-0000-0100-00000E000000}"/>
            </a:ext>
          </a:extLst>
        </xdr:cNvPr>
        <xdr:cNvSpPr txBox="1"/>
      </xdr:nvSpPr>
      <xdr:spPr>
        <a:xfrm>
          <a:off x="11287125" y="216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5" name="ZoneTexte 14">
          <a:extLst>
            <a:ext uri="{FF2B5EF4-FFF2-40B4-BE49-F238E27FC236}">
              <a16:creationId xmlns:a16="http://schemas.microsoft.com/office/drawing/2014/main" id="{00000000-0008-0000-0100-00000F000000}"/>
            </a:ext>
          </a:extLst>
        </xdr:cNvPr>
        <xdr:cNvSpPr txBox="1"/>
      </xdr:nvSpPr>
      <xdr:spPr>
        <a:xfrm>
          <a:off x="11287125" y="216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6" name="ZoneTexte 15">
          <a:extLst>
            <a:ext uri="{FF2B5EF4-FFF2-40B4-BE49-F238E27FC236}">
              <a16:creationId xmlns:a16="http://schemas.microsoft.com/office/drawing/2014/main" id="{00000000-0008-0000-0100-000010000000}"/>
            </a:ext>
          </a:extLst>
        </xdr:cNvPr>
        <xdr:cNvSpPr txBox="1"/>
      </xdr:nvSpPr>
      <xdr:spPr>
        <a:xfrm>
          <a:off x="10144125" y="369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7" name="ZoneTexte 16">
          <a:extLst>
            <a:ext uri="{FF2B5EF4-FFF2-40B4-BE49-F238E27FC236}">
              <a16:creationId xmlns:a16="http://schemas.microsoft.com/office/drawing/2014/main" id="{00000000-0008-0000-0100-000011000000}"/>
            </a:ext>
          </a:extLst>
        </xdr:cNvPr>
        <xdr:cNvSpPr txBox="1"/>
      </xdr:nvSpPr>
      <xdr:spPr>
        <a:xfrm>
          <a:off x="10144125" y="369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18" name="ZoneTexte 17">
          <a:extLst>
            <a:ext uri="{FF2B5EF4-FFF2-40B4-BE49-F238E27FC236}">
              <a16:creationId xmlns:a16="http://schemas.microsoft.com/office/drawing/2014/main" id="{00000000-0008-0000-0100-000012000000}"/>
            </a:ext>
          </a:extLst>
        </xdr:cNvPr>
        <xdr:cNvSpPr txBox="1"/>
      </xdr:nvSpPr>
      <xdr:spPr>
        <a:xfrm>
          <a:off x="7696200" y="369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19" name="ZoneTexte 18">
          <a:extLst>
            <a:ext uri="{FF2B5EF4-FFF2-40B4-BE49-F238E27FC236}">
              <a16:creationId xmlns:a16="http://schemas.microsoft.com/office/drawing/2014/main" id="{00000000-0008-0000-0100-000013000000}"/>
            </a:ext>
          </a:extLst>
        </xdr:cNvPr>
        <xdr:cNvSpPr txBox="1"/>
      </xdr:nvSpPr>
      <xdr:spPr>
        <a:xfrm>
          <a:off x="7696200" y="369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20" name="ZoneTexte 19">
          <a:extLst>
            <a:ext uri="{FF2B5EF4-FFF2-40B4-BE49-F238E27FC236}">
              <a16:creationId xmlns:a16="http://schemas.microsoft.com/office/drawing/2014/main" id="{00000000-0008-0000-0100-000014000000}"/>
            </a:ext>
          </a:extLst>
        </xdr:cNvPr>
        <xdr:cNvSpPr txBox="1"/>
      </xdr:nvSpPr>
      <xdr:spPr>
        <a:xfrm>
          <a:off x="16459200" y="461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21" name="ZoneTexte 20">
          <a:extLst>
            <a:ext uri="{FF2B5EF4-FFF2-40B4-BE49-F238E27FC236}">
              <a16:creationId xmlns:a16="http://schemas.microsoft.com/office/drawing/2014/main" id="{00000000-0008-0000-0100-000015000000}"/>
            </a:ext>
          </a:extLst>
        </xdr:cNvPr>
        <xdr:cNvSpPr txBox="1"/>
      </xdr:nvSpPr>
      <xdr:spPr>
        <a:xfrm>
          <a:off x="16459200" y="461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22" name="ZoneTexte 21">
          <a:extLst>
            <a:ext uri="{FF2B5EF4-FFF2-40B4-BE49-F238E27FC236}">
              <a16:creationId xmlns:a16="http://schemas.microsoft.com/office/drawing/2014/main" id="{00000000-0008-0000-0100-000016000000}"/>
            </a:ext>
          </a:extLst>
        </xdr:cNvPr>
        <xdr:cNvSpPr txBox="1"/>
      </xdr:nvSpPr>
      <xdr:spPr>
        <a:xfrm>
          <a:off x="16459200" y="461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23" name="ZoneTexte 22">
          <a:extLst>
            <a:ext uri="{FF2B5EF4-FFF2-40B4-BE49-F238E27FC236}">
              <a16:creationId xmlns:a16="http://schemas.microsoft.com/office/drawing/2014/main" id="{00000000-0008-0000-0100-000017000000}"/>
            </a:ext>
          </a:extLst>
        </xdr:cNvPr>
        <xdr:cNvSpPr txBox="1"/>
      </xdr:nvSpPr>
      <xdr:spPr>
        <a:xfrm>
          <a:off x="16459200" y="4611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14</xdr:col>
      <xdr:colOff>0</xdr:colOff>
      <xdr:row>143</xdr:row>
      <xdr:rowOff>38100</xdr:rowOff>
    </xdr:from>
    <xdr:ext cx="184731" cy="264560"/>
    <xdr:sp macro="" textlink="">
      <xdr:nvSpPr>
        <xdr:cNvPr id="24" name="ZoneTexte 23">
          <a:extLst>
            <a:ext uri="{FF2B5EF4-FFF2-40B4-BE49-F238E27FC236}">
              <a16:creationId xmlns:a16="http://schemas.microsoft.com/office/drawing/2014/main" id="{00000000-0008-0000-0100-000018000000}"/>
            </a:ext>
          </a:extLst>
        </xdr:cNvPr>
        <xdr:cNvSpPr txBox="1"/>
      </xdr:nvSpPr>
      <xdr:spPr>
        <a:xfrm>
          <a:off x="10953750" y="5179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26" name="ZoneTexte 25">
          <a:extLst>
            <a:ext uri="{FF2B5EF4-FFF2-40B4-BE49-F238E27FC236}">
              <a16:creationId xmlns:a16="http://schemas.microsoft.com/office/drawing/2014/main" id="{00000000-0008-0000-0100-00001A000000}"/>
            </a:ext>
          </a:extLst>
        </xdr:cNvPr>
        <xdr:cNvSpPr txBox="1"/>
      </xdr:nvSpPr>
      <xdr:spPr>
        <a:xfrm>
          <a:off x="12906375" y="5179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27" name="ZoneTexte 26">
          <a:extLst>
            <a:ext uri="{FF2B5EF4-FFF2-40B4-BE49-F238E27FC236}">
              <a16:creationId xmlns:a16="http://schemas.microsoft.com/office/drawing/2014/main" id="{00000000-0008-0000-0100-00001B000000}"/>
            </a:ext>
          </a:extLst>
        </xdr:cNvPr>
        <xdr:cNvSpPr txBox="1"/>
      </xdr:nvSpPr>
      <xdr:spPr>
        <a:xfrm>
          <a:off x="12906375" y="5179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28" name="ZoneTexte 27">
          <a:extLst>
            <a:ext uri="{FF2B5EF4-FFF2-40B4-BE49-F238E27FC236}">
              <a16:creationId xmlns:a16="http://schemas.microsoft.com/office/drawing/2014/main" id="{00000000-0008-0000-0100-00001C000000}"/>
            </a:ext>
          </a:extLst>
        </xdr:cNvPr>
        <xdr:cNvSpPr txBox="1"/>
      </xdr:nvSpPr>
      <xdr:spPr>
        <a:xfrm>
          <a:off x="12906375" y="5179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29" name="ZoneTexte 28">
          <a:extLst>
            <a:ext uri="{FF2B5EF4-FFF2-40B4-BE49-F238E27FC236}">
              <a16:creationId xmlns:a16="http://schemas.microsoft.com/office/drawing/2014/main" id="{00000000-0008-0000-0100-00001D000000}"/>
            </a:ext>
          </a:extLst>
        </xdr:cNvPr>
        <xdr:cNvSpPr txBox="1"/>
      </xdr:nvSpPr>
      <xdr:spPr>
        <a:xfrm>
          <a:off x="12906375" y="51796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30" name="ZoneTexte 29">
          <a:extLst>
            <a:ext uri="{FF2B5EF4-FFF2-40B4-BE49-F238E27FC236}">
              <a16:creationId xmlns:a16="http://schemas.microsoft.com/office/drawing/2014/main" id="{00000000-0008-0000-0100-00001E000000}"/>
            </a:ext>
          </a:extLst>
        </xdr:cNvPr>
        <xdr:cNvSpPr txBox="1"/>
      </xdr:nvSpPr>
      <xdr:spPr>
        <a:xfrm>
          <a:off x="12906375" y="559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31" name="ZoneTexte 30">
          <a:extLst>
            <a:ext uri="{FF2B5EF4-FFF2-40B4-BE49-F238E27FC236}">
              <a16:creationId xmlns:a16="http://schemas.microsoft.com/office/drawing/2014/main" id="{00000000-0008-0000-0100-00001F000000}"/>
            </a:ext>
          </a:extLst>
        </xdr:cNvPr>
        <xdr:cNvSpPr txBox="1"/>
      </xdr:nvSpPr>
      <xdr:spPr>
        <a:xfrm>
          <a:off x="12906375" y="559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32" name="ZoneTexte 31">
          <a:extLst>
            <a:ext uri="{FF2B5EF4-FFF2-40B4-BE49-F238E27FC236}">
              <a16:creationId xmlns:a16="http://schemas.microsoft.com/office/drawing/2014/main" id="{00000000-0008-0000-0100-000020000000}"/>
            </a:ext>
          </a:extLst>
        </xdr:cNvPr>
        <xdr:cNvSpPr txBox="1"/>
      </xdr:nvSpPr>
      <xdr:spPr>
        <a:xfrm>
          <a:off x="12906375" y="559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33" name="ZoneTexte 32">
          <a:extLst>
            <a:ext uri="{FF2B5EF4-FFF2-40B4-BE49-F238E27FC236}">
              <a16:creationId xmlns:a16="http://schemas.microsoft.com/office/drawing/2014/main" id="{00000000-0008-0000-0100-000021000000}"/>
            </a:ext>
          </a:extLst>
        </xdr:cNvPr>
        <xdr:cNvSpPr txBox="1"/>
      </xdr:nvSpPr>
      <xdr:spPr>
        <a:xfrm>
          <a:off x="12906375" y="559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34" name="ZoneTexte 33">
          <a:extLst>
            <a:ext uri="{FF2B5EF4-FFF2-40B4-BE49-F238E27FC236}">
              <a16:creationId xmlns:a16="http://schemas.microsoft.com/office/drawing/2014/main" id="{00000000-0008-0000-0100-000022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35" name="ZoneTexte 34">
          <a:extLst>
            <a:ext uri="{FF2B5EF4-FFF2-40B4-BE49-F238E27FC236}">
              <a16:creationId xmlns:a16="http://schemas.microsoft.com/office/drawing/2014/main" id="{00000000-0008-0000-0100-000023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36" name="ZoneTexte 35">
          <a:extLst>
            <a:ext uri="{FF2B5EF4-FFF2-40B4-BE49-F238E27FC236}">
              <a16:creationId xmlns:a16="http://schemas.microsoft.com/office/drawing/2014/main" id="{00000000-0008-0000-0100-000024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37" name="ZoneTexte 36">
          <a:extLst>
            <a:ext uri="{FF2B5EF4-FFF2-40B4-BE49-F238E27FC236}">
              <a16:creationId xmlns:a16="http://schemas.microsoft.com/office/drawing/2014/main" id="{00000000-0008-0000-0100-000025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38" name="ZoneTexte 37">
          <a:extLst>
            <a:ext uri="{FF2B5EF4-FFF2-40B4-BE49-F238E27FC236}">
              <a16:creationId xmlns:a16="http://schemas.microsoft.com/office/drawing/2014/main" id="{00000000-0008-0000-0100-000026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39" name="ZoneTexte 38">
          <a:extLst>
            <a:ext uri="{FF2B5EF4-FFF2-40B4-BE49-F238E27FC236}">
              <a16:creationId xmlns:a16="http://schemas.microsoft.com/office/drawing/2014/main" id="{00000000-0008-0000-0100-000027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40" name="ZoneTexte 39">
          <a:extLst>
            <a:ext uri="{FF2B5EF4-FFF2-40B4-BE49-F238E27FC236}">
              <a16:creationId xmlns:a16="http://schemas.microsoft.com/office/drawing/2014/main" id="{00000000-0008-0000-0100-000028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41" name="ZoneTexte 40">
          <a:extLst>
            <a:ext uri="{FF2B5EF4-FFF2-40B4-BE49-F238E27FC236}">
              <a16:creationId xmlns:a16="http://schemas.microsoft.com/office/drawing/2014/main" id="{00000000-0008-0000-0100-000029000000}"/>
            </a:ext>
          </a:extLst>
        </xdr:cNvPr>
        <xdr:cNvSpPr txBox="1"/>
      </xdr:nvSpPr>
      <xdr:spPr>
        <a:xfrm>
          <a:off x="13296900" y="5926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2" name="ZoneTexte 41">
          <a:extLst>
            <a:ext uri="{FF2B5EF4-FFF2-40B4-BE49-F238E27FC236}">
              <a16:creationId xmlns:a16="http://schemas.microsoft.com/office/drawing/2014/main" id="{00000000-0008-0000-0100-00002A000000}"/>
            </a:ext>
          </a:extLst>
        </xdr:cNvPr>
        <xdr:cNvSpPr txBox="1"/>
      </xdr:nvSpPr>
      <xdr:spPr>
        <a:xfrm>
          <a:off x="13296900" y="5943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3" name="ZoneTexte 42">
          <a:extLst>
            <a:ext uri="{FF2B5EF4-FFF2-40B4-BE49-F238E27FC236}">
              <a16:creationId xmlns:a16="http://schemas.microsoft.com/office/drawing/2014/main" id="{00000000-0008-0000-0100-00002B000000}"/>
            </a:ext>
          </a:extLst>
        </xdr:cNvPr>
        <xdr:cNvSpPr txBox="1"/>
      </xdr:nvSpPr>
      <xdr:spPr>
        <a:xfrm>
          <a:off x="13296900" y="5943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4" name="ZoneTexte 43">
          <a:extLst>
            <a:ext uri="{FF2B5EF4-FFF2-40B4-BE49-F238E27FC236}">
              <a16:creationId xmlns:a16="http://schemas.microsoft.com/office/drawing/2014/main" id="{00000000-0008-0000-0100-00002C000000}"/>
            </a:ext>
          </a:extLst>
        </xdr:cNvPr>
        <xdr:cNvSpPr txBox="1"/>
      </xdr:nvSpPr>
      <xdr:spPr>
        <a:xfrm>
          <a:off x="13296900" y="5943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5" name="ZoneTexte 44">
          <a:extLst>
            <a:ext uri="{FF2B5EF4-FFF2-40B4-BE49-F238E27FC236}">
              <a16:creationId xmlns:a16="http://schemas.microsoft.com/office/drawing/2014/main" id="{00000000-0008-0000-0100-00002D000000}"/>
            </a:ext>
          </a:extLst>
        </xdr:cNvPr>
        <xdr:cNvSpPr txBox="1"/>
      </xdr:nvSpPr>
      <xdr:spPr>
        <a:xfrm>
          <a:off x="13296900" y="5943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6" name="ZoneTexte 45">
          <a:extLst>
            <a:ext uri="{FF2B5EF4-FFF2-40B4-BE49-F238E27FC236}">
              <a16:creationId xmlns:a16="http://schemas.microsoft.com/office/drawing/2014/main" id="{00000000-0008-0000-0100-00002E000000}"/>
            </a:ext>
          </a:extLst>
        </xdr:cNvPr>
        <xdr:cNvSpPr txBox="1"/>
      </xdr:nvSpPr>
      <xdr:spPr>
        <a:xfrm>
          <a:off x="12601575" y="5349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7" name="ZoneTexte 46">
          <a:extLst>
            <a:ext uri="{FF2B5EF4-FFF2-40B4-BE49-F238E27FC236}">
              <a16:creationId xmlns:a16="http://schemas.microsoft.com/office/drawing/2014/main" id="{00000000-0008-0000-0100-00002F000000}"/>
            </a:ext>
          </a:extLst>
        </xdr:cNvPr>
        <xdr:cNvSpPr txBox="1"/>
      </xdr:nvSpPr>
      <xdr:spPr>
        <a:xfrm>
          <a:off x="12601575" y="5349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8" name="ZoneTexte 47">
          <a:extLst>
            <a:ext uri="{FF2B5EF4-FFF2-40B4-BE49-F238E27FC236}">
              <a16:creationId xmlns:a16="http://schemas.microsoft.com/office/drawing/2014/main" id="{00000000-0008-0000-0100-000030000000}"/>
            </a:ext>
          </a:extLst>
        </xdr:cNvPr>
        <xdr:cNvSpPr txBox="1"/>
      </xdr:nvSpPr>
      <xdr:spPr>
        <a:xfrm>
          <a:off x="12601575" y="5349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49" name="ZoneTexte 48">
          <a:extLst>
            <a:ext uri="{FF2B5EF4-FFF2-40B4-BE49-F238E27FC236}">
              <a16:creationId xmlns:a16="http://schemas.microsoft.com/office/drawing/2014/main" id="{00000000-0008-0000-0100-000031000000}"/>
            </a:ext>
          </a:extLst>
        </xdr:cNvPr>
        <xdr:cNvSpPr txBox="1"/>
      </xdr:nvSpPr>
      <xdr:spPr>
        <a:xfrm>
          <a:off x="12601575" y="5349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19</xdr:col>
      <xdr:colOff>0</xdr:colOff>
      <xdr:row>143</xdr:row>
      <xdr:rowOff>38100</xdr:rowOff>
    </xdr:from>
    <xdr:ext cx="184731" cy="264560"/>
    <xdr:sp macro="" textlink="">
      <xdr:nvSpPr>
        <xdr:cNvPr id="50" name="ZoneTexte 49">
          <a:extLst>
            <a:ext uri="{FF2B5EF4-FFF2-40B4-BE49-F238E27FC236}">
              <a16:creationId xmlns:a16="http://schemas.microsoft.com/office/drawing/2014/main" id="{00000000-0008-0000-0100-000032000000}"/>
            </a:ext>
          </a:extLst>
        </xdr:cNvPr>
        <xdr:cNvSpPr txBox="1"/>
      </xdr:nvSpPr>
      <xdr:spPr>
        <a:xfrm>
          <a:off x="12430125" y="54111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54" name="ZoneTexte 53">
          <a:extLst>
            <a:ext uri="{FF2B5EF4-FFF2-40B4-BE49-F238E27FC236}">
              <a16:creationId xmlns:a16="http://schemas.microsoft.com/office/drawing/2014/main" id="{00000000-0008-0000-0100-000036000000}"/>
            </a:ext>
          </a:extLst>
        </xdr:cNvPr>
        <xdr:cNvSpPr txBox="1"/>
      </xdr:nvSpPr>
      <xdr:spPr>
        <a:xfrm>
          <a:off x="13001625" y="5424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55" name="ZoneTexte 54">
          <a:extLst>
            <a:ext uri="{FF2B5EF4-FFF2-40B4-BE49-F238E27FC236}">
              <a16:creationId xmlns:a16="http://schemas.microsoft.com/office/drawing/2014/main" id="{00000000-0008-0000-0100-000037000000}"/>
            </a:ext>
          </a:extLst>
        </xdr:cNvPr>
        <xdr:cNvSpPr txBox="1"/>
      </xdr:nvSpPr>
      <xdr:spPr>
        <a:xfrm>
          <a:off x="13001625" y="5424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56" name="ZoneTexte 55">
          <a:extLst>
            <a:ext uri="{FF2B5EF4-FFF2-40B4-BE49-F238E27FC236}">
              <a16:creationId xmlns:a16="http://schemas.microsoft.com/office/drawing/2014/main" id="{00000000-0008-0000-0100-000038000000}"/>
            </a:ext>
          </a:extLst>
        </xdr:cNvPr>
        <xdr:cNvSpPr txBox="1"/>
      </xdr:nvSpPr>
      <xdr:spPr>
        <a:xfrm>
          <a:off x="13001625" y="5424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57" name="ZoneTexte 56">
          <a:extLst>
            <a:ext uri="{FF2B5EF4-FFF2-40B4-BE49-F238E27FC236}">
              <a16:creationId xmlns:a16="http://schemas.microsoft.com/office/drawing/2014/main" id="{00000000-0008-0000-0100-000039000000}"/>
            </a:ext>
          </a:extLst>
        </xdr:cNvPr>
        <xdr:cNvSpPr txBox="1"/>
      </xdr:nvSpPr>
      <xdr:spPr>
        <a:xfrm>
          <a:off x="13001625" y="54244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58" name="ZoneTexte 57">
          <a:extLst>
            <a:ext uri="{FF2B5EF4-FFF2-40B4-BE49-F238E27FC236}">
              <a16:creationId xmlns:a16="http://schemas.microsoft.com/office/drawing/2014/main" id="{00000000-0008-0000-0100-00003A000000}"/>
            </a:ext>
          </a:extLst>
        </xdr:cNvPr>
        <xdr:cNvSpPr txBox="1"/>
      </xdr:nvSpPr>
      <xdr:spPr>
        <a:xfrm>
          <a:off x="1299210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59" name="ZoneTexte 58">
          <a:extLst>
            <a:ext uri="{FF2B5EF4-FFF2-40B4-BE49-F238E27FC236}">
              <a16:creationId xmlns:a16="http://schemas.microsoft.com/office/drawing/2014/main" id="{00000000-0008-0000-0100-00003B000000}"/>
            </a:ext>
          </a:extLst>
        </xdr:cNvPr>
        <xdr:cNvSpPr txBox="1"/>
      </xdr:nvSpPr>
      <xdr:spPr>
        <a:xfrm>
          <a:off x="1299210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60" name="ZoneTexte 59">
          <a:extLst>
            <a:ext uri="{FF2B5EF4-FFF2-40B4-BE49-F238E27FC236}">
              <a16:creationId xmlns:a16="http://schemas.microsoft.com/office/drawing/2014/main" id="{00000000-0008-0000-0100-00003C000000}"/>
            </a:ext>
          </a:extLst>
        </xdr:cNvPr>
        <xdr:cNvSpPr txBox="1"/>
      </xdr:nvSpPr>
      <xdr:spPr>
        <a:xfrm>
          <a:off x="1299210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61" name="ZoneTexte 60">
          <a:extLst>
            <a:ext uri="{FF2B5EF4-FFF2-40B4-BE49-F238E27FC236}">
              <a16:creationId xmlns:a16="http://schemas.microsoft.com/office/drawing/2014/main" id="{00000000-0008-0000-0100-00003D000000}"/>
            </a:ext>
          </a:extLst>
        </xdr:cNvPr>
        <xdr:cNvSpPr txBox="1"/>
      </xdr:nvSpPr>
      <xdr:spPr>
        <a:xfrm>
          <a:off x="1299210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62" name="ZoneTexte 61">
          <a:extLst>
            <a:ext uri="{FF2B5EF4-FFF2-40B4-BE49-F238E27FC236}">
              <a16:creationId xmlns:a16="http://schemas.microsoft.com/office/drawing/2014/main" id="{00000000-0008-0000-0100-00003E000000}"/>
            </a:ext>
          </a:extLst>
        </xdr:cNvPr>
        <xdr:cNvSpPr txBox="1"/>
      </xdr:nvSpPr>
      <xdr:spPr>
        <a:xfrm>
          <a:off x="1400175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63" name="ZoneTexte 62">
          <a:extLst>
            <a:ext uri="{FF2B5EF4-FFF2-40B4-BE49-F238E27FC236}">
              <a16:creationId xmlns:a16="http://schemas.microsoft.com/office/drawing/2014/main" id="{00000000-0008-0000-0100-00003F000000}"/>
            </a:ext>
          </a:extLst>
        </xdr:cNvPr>
        <xdr:cNvSpPr txBox="1"/>
      </xdr:nvSpPr>
      <xdr:spPr>
        <a:xfrm>
          <a:off x="1400175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64" name="ZoneTexte 63">
          <a:extLst>
            <a:ext uri="{FF2B5EF4-FFF2-40B4-BE49-F238E27FC236}">
              <a16:creationId xmlns:a16="http://schemas.microsoft.com/office/drawing/2014/main" id="{00000000-0008-0000-0100-000040000000}"/>
            </a:ext>
          </a:extLst>
        </xdr:cNvPr>
        <xdr:cNvSpPr txBox="1"/>
      </xdr:nvSpPr>
      <xdr:spPr>
        <a:xfrm>
          <a:off x="1400175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65" name="ZoneTexte 64">
          <a:extLst>
            <a:ext uri="{FF2B5EF4-FFF2-40B4-BE49-F238E27FC236}">
              <a16:creationId xmlns:a16="http://schemas.microsoft.com/office/drawing/2014/main" id="{00000000-0008-0000-0100-000041000000}"/>
            </a:ext>
          </a:extLst>
        </xdr:cNvPr>
        <xdr:cNvSpPr txBox="1"/>
      </xdr:nvSpPr>
      <xdr:spPr>
        <a:xfrm>
          <a:off x="14001750" y="5469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20</xdr:col>
      <xdr:colOff>0</xdr:colOff>
      <xdr:row>143</xdr:row>
      <xdr:rowOff>38100</xdr:rowOff>
    </xdr:from>
    <xdr:ext cx="184731" cy="264560"/>
    <xdr:sp macro="" textlink="">
      <xdr:nvSpPr>
        <xdr:cNvPr id="68" name="ZoneTexte 67">
          <a:extLst>
            <a:ext uri="{FF2B5EF4-FFF2-40B4-BE49-F238E27FC236}">
              <a16:creationId xmlns:a16="http://schemas.microsoft.com/office/drawing/2014/main" id="{6148A6EA-8E31-463C-AFB9-B8C4622BB49C}"/>
            </a:ext>
          </a:extLst>
        </xdr:cNvPr>
        <xdr:cNvSpPr txBox="1"/>
      </xdr:nvSpPr>
      <xdr:spPr>
        <a:xfrm>
          <a:off x="12792075" y="4502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20</xdr:col>
      <xdr:colOff>0</xdr:colOff>
      <xdr:row>143</xdr:row>
      <xdr:rowOff>38100</xdr:rowOff>
    </xdr:from>
    <xdr:ext cx="184731" cy="264560"/>
    <xdr:sp macro="" textlink="">
      <xdr:nvSpPr>
        <xdr:cNvPr id="69" name="ZoneTexte 68">
          <a:extLst>
            <a:ext uri="{FF2B5EF4-FFF2-40B4-BE49-F238E27FC236}">
              <a16:creationId xmlns:a16="http://schemas.microsoft.com/office/drawing/2014/main" id="{9674B145-FA31-44EC-A624-DB60C7E492D8}"/>
            </a:ext>
          </a:extLst>
        </xdr:cNvPr>
        <xdr:cNvSpPr txBox="1"/>
      </xdr:nvSpPr>
      <xdr:spPr>
        <a:xfrm>
          <a:off x="12792075" y="4502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66" name="ZoneTexte 65">
          <a:extLst>
            <a:ext uri="{FF2B5EF4-FFF2-40B4-BE49-F238E27FC236}">
              <a16:creationId xmlns:a16="http://schemas.microsoft.com/office/drawing/2014/main" id="{1F0554C6-6208-4CF6-9F26-D21369F40D92}"/>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67" name="ZoneTexte 66">
          <a:extLst>
            <a:ext uri="{FF2B5EF4-FFF2-40B4-BE49-F238E27FC236}">
              <a16:creationId xmlns:a16="http://schemas.microsoft.com/office/drawing/2014/main" id="{84D19B12-0E10-4E52-8FED-E5C09A27B995}"/>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70" name="ZoneTexte 69">
          <a:extLst>
            <a:ext uri="{FF2B5EF4-FFF2-40B4-BE49-F238E27FC236}">
              <a16:creationId xmlns:a16="http://schemas.microsoft.com/office/drawing/2014/main" id="{F6C39007-1AC0-405B-BB8B-A1F3574C7C69}"/>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71" name="ZoneTexte 70">
          <a:extLst>
            <a:ext uri="{FF2B5EF4-FFF2-40B4-BE49-F238E27FC236}">
              <a16:creationId xmlns:a16="http://schemas.microsoft.com/office/drawing/2014/main" id="{9F458148-A63F-40EE-926B-734B9040C1E3}"/>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72" name="ZoneTexte 71">
          <a:extLst>
            <a:ext uri="{FF2B5EF4-FFF2-40B4-BE49-F238E27FC236}">
              <a16:creationId xmlns:a16="http://schemas.microsoft.com/office/drawing/2014/main" id="{213351E7-2292-4270-B79A-FB2A5708B7BF}"/>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73" name="ZoneTexte 72">
          <a:extLst>
            <a:ext uri="{FF2B5EF4-FFF2-40B4-BE49-F238E27FC236}">
              <a16:creationId xmlns:a16="http://schemas.microsoft.com/office/drawing/2014/main" id="{C9025067-EF62-461A-A3CE-24D61F53B1C4}"/>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74" name="ZoneTexte 73">
          <a:extLst>
            <a:ext uri="{FF2B5EF4-FFF2-40B4-BE49-F238E27FC236}">
              <a16:creationId xmlns:a16="http://schemas.microsoft.com/office/drawing/2014/main" id="{43301D6B-FF63-489F-A42A-90BB3F32500A}"/>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75" name="ZoneTexte 74">
          <a:extLst>
            <a:ext uri="{FF2B5EF4-FFF2-40B4-BE49-F238E27FC236}">
              <a16:creationId xmlns:a16="http://schemas.microsoft.com/office/drawing/2014/main" id="{6CBEE18B-A2A0-438F-891F-4701CBDCC389}"/>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76" name="ZoneTexte 75">
          <a:extLst>
            <a:ext uri="{FF2B5EF4-FFF2-40B4-BE49-F238E27FC236}">
              <a16:creationId xmlns:a16="http://schemas.microsoft.com/office/drawing/2014/main" id="{7B771910-287F-4535-B811-E24609862C7D}"/>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77" name="ZoneTexte 76">
          <a:extLst>
            <a:ext uri="{FF2B5EF4-FFF2-40B4-BE49-F238E27FC236}">
              <a16:creationId xmlns:a16="http://schemas.microsoft.com/office/drawing/2014/main" id="{B7BF8EFF-0699-4623-9605-502D6FB658C5}"/>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78" name="ZoneTexte 77">
          <a:extLst>
            <a:ext uri="{FF2B5EF4-FFF2-40B4-BE49-F238E27FC236}">
              <a16:creationId xmlns:a16="http://schemas.microsoft.com/office/drawing/2014/main" id="{2C27FEC8-45B5-44D9-A1A6-DE1A99CAEDCD}"/>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79" name="ZoneTexte 78">
          <a:extLst>
            <a:ext uri="{FF2B5EF4-FFF2-40B4-BE49-F238E27FC236}">
              <a16:creationId xmlns:a16="http://schemas.microsoft.com/office/drawing/2014/main" id="{57FD202B-68B5-4C2B-9D87-B8908BA15EA6}"/>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80" name="ZoneTexte 79">
          <a:extLst>
            <a:ext uri="{FF2B5EF4-FFF2-40B4-BE49-F238E27FC236}">
              <a16:creationId xmlns:a16="http://schemas.microsoft.com/office/drawing/2014/main" id="{5C34633E-2A88-4BF0-9E4E-14AE26E13263}"/>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81" name="ZoneTexte 80">
          <a:extLst>
            <a:ext uri="{FF2B5EF4-FFF2-40B4-BE49-F238E27FC236}">
              <a16:creationId xmlns:a16="http://schemas.microsoft.com/office/drawing/2014/main" id="{19912517-158F-4AA5-879A-E2869D928390}"/>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82" name="ZoneTexte 81">
          <a:extLst>
            <a:ext uri="{FF2B5EF4-FFF2-40B4-BE49-F238E27FC236}">
              <a16:creationId xmlns:a16="http://schemas.microsoft.com/office/drawing/2014/main" id="{D1F8F821-9D0D-46A8-838F-79AB36EC7FC9}"/>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0</xdr:rowOff>
    </xdr:from>
    <xdr:ext cx="184731" cy="264560"/>
    <xdr:sp macro="" textlink="">
      <xdr:nvSpPr>
        <xdr:cNvPr id="83" name="ZoneTexte 82">
          <a:extLst>
            <a:ext uri="{FF2B5EF4-FFF2-40B4-BE49-F238E27FC236}">
              <a16:creationId xmlns:a16="http://schemas.microsoft.com/office/drawing/2014/main" id="{8D4FE712-E66F-44E9-BC45-122F0E2E40AB}"/>
            </a:ext>
          </a:extLst>
        </xdr:cNvPr>
        <xdr:cNvSpPr txBox="1"/>
      </xdr:nvSpPr>
      <xdr:spPr>
        <a:xfrm>
          <a:off x="14058900" y="767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84" name="ZoneTexte 83">
          <a:extLst>
            <a:ext uri="{FF2B5EF4-FFF2-40B4-BE49-F238E27FC236}">
              <a16:creationId xmlns:a16="http://schemas.microsoft.com/office/drawing/2014/main" id="{6512828C-4520-4F11-94AE-7FA7CE2A180C}"/>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85" name="ZoneTexte 84">
          <a:extLst>
            <a:ext uri="{FF2B5EF4-FFF2-40B4-BE49-F238E27FC236}">
              <a16:creationId xmlns:a16="http://schemas.microsoft.com/office/drawing/2014/main" id="{34734D17-1D0D-4C0C-B902-44DC82D4A46C}"/>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86" name="ZoneTexte 85">
          <a:extLst>
            <a:ext uri="{FF2B5EF4-FFF2-40B4-BE49-F238E27FC236}">
              <a16:creationId xmlns:a16="http://schemas.microsoft.com/office/drawing/2014/main" id="{08B75B18-3B24-47C3-890B-9859DC4D0B72}"/>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87" name="ZoneTexte 86">
          <a:extLst>
            <a:ext uri="{FF2B5EF4-FFF2-40B4-BE49-F238E27FC236}">
              <a16:creationId xmlns:a16="http://schemas.microsoft.com/office/drawing/2014/main" id="{35CA3785-1B28-4FC2-B676-4C79ED5807CE}"/>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88" name="ZoneTexte 87">
          <a:extLst>
            <a:ext uri="{FF2B5EF4-FFF2-40B4-BE49-F238E27FC236}">
              <a16:creationId xmlns:a16="http://schemas.microsoft.com/office/drawing/2014/main" id="{9B485601-2EF6-4B34-A525-9B2754638425}"/>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89" name="ZoneTexte 88">
          <a:extLst>
            <a:ext uri="{FF2B5EF4-FFF2-40B4-BE49-F238E27FC236}">
              <a16:creationId xmlns:a16="http://schemas.microsoft.com/office/drawing/2014/main" id="{516703D2-E883-4C27-9751-6BC167FA0EEE}"/>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0" name="ZoneTexte 89">
          <a:extLst>
            <a:ext uri="{FF2B5EF4-FFF2-40B4-BE49-F238E27FC236}">
              <a16:creationId xmlns:a16="http://schemas.microsoft.com/office/drawing/2014/main" id="{621A81A5-D618-4DDF-B183-872D293ABD6A}"/>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1" name="ZoneTexte 90">
          <a:extLst>
            <a:ext uri="{FF2B5EF4-FFF2-40B4-BE49-F238E27FC236}">
              <a16:creationId xmlns:a16="http://schemas.microsoft.com/office/drawing/2014/main" id="{DD5D5D8D-5D5D-4013-A0DD-F469109B8278}"/>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2" name="ZoneTexte 91">
          <a:extLst>
            <a:ext uri="{FF2B5EF4-FFF2-40B4-BE49-F238E27FC236}">
              <a16:creationId xmlns:a16="http://schemas.microsoft.com/office/drawing/2014/main" id="{09B58B6C-5207-4FE6-82D0-814A254BC8D3}"/>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3" name="ZoneTexte 92">
          <a:extLst>
            <a:ext uri="{FF2B5EF4-FFF2-40B4-BE49-F238E27FC236}">
              <a16:creationId xmlns:a16="http://schemas.microsoft.com/office/drawing/2014/main" id="{E0AAD58B-D129-440C-BEA7-7684125DD216}"/>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4" name="ZoneTexte 93">
          <a:extLst>
            <a:ext uri="{FF2B5EF4-FFF2-40B4-BE49-F238E27FC236}">
              <a16:creationId xmlns:a16="http://schemas.microsoft.com/office/drawing/2014/main" id="{D8A5213C-CD53-4086-A6A7-E45D7B24156C}"/>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5" name="ZoneTexte 94">
          <a:extLst>
            <a:ext uri="{FF2B5EF4-FFF2-40B4-BE49-F238E27FC236}">
              <a16:creationId xmlns:a16="http://schemas.microsoft.com/office/drawing/2014/main" id="{E904E3C7-973C-4F79-A2DD-D1987C277171}"/>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6" name="ZoneTexte 95">
          <a:extLst>
            <a:ext uri="{FF2B5EF4-FFF2-40B4-BE49-F238E27FC236}">
              <a16:creationId xmlns:a16="http://schemas.microsoft.com/office/drawing/2014/main" id="{D91991E0-0540-423F-B191-D765215DB56B}"/>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7" name="ZoneTexte 96">
          <a:extLst>
            <a:ext uri="{FF2B5EF4-FFF2-40B4-BE49-F238E27FC236}">
              <a16:creationId xmlns:a16="http://schemas.microsoft.com/office/drawing/2014/main" id="{A62AB2AC-F173-4072-A9C4-568C33ECAEAC}"/>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8" name="ZoneTexte 97">
          <a:extLst>
            <a:ext uri="{FF2B5EF4-FFF2-40B4-BE49-F238E27FC236}">
              <a16:creationId xmlns:a16="http://schemas.microsoft.com/office/drawing/2014/main" id="{15274DB7-0124-4AF1-B883-8260FC9F8373}"/>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99" name="ZoneTexte 98">
          <a:extLst>
            <a:ext uri="{FF2B5EF4-FFF2-40B4-BE49-F238E27FC236}">
              <a16:creationId xmlns:a16="http://schemas.microsoft.com/office/drawing/2014/main" id="{EBCC51ED-8A23-4F7F-871B-1CFF9A5059FB}"/>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100" name="ZoneTexte 99">
          <a:extLst>
            <a:ext uri="{FF2B5EF4-FFF2-40B4-BE49-F238E27FC236}">
              <a16:creationId xmlns:a16="http://schemas.microsoft.com/office/drawing/2014/main" id="{5C66787D-F140-44B2-BDC0-EEE4656469C1}"/>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101" name="ZoneTexte 100">
          <a:extLst>
            <a:ext uri="{FF2B5EF4-FFF2-40B4-BE49-F238E27FC236}">
              <a16:creationId xmlns:a16="http://schemas.microsoft.com/office/drawing/2014/main" id="{08D96E90-5F59-4318-930B-F318524E0F0F}"/>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102" name="ZoneTexte 101">
          <a:extLst>
            <a:ext uri="{FF2B5EF4-FFF2-40B4-BE49-F238E27FC236}">
              <a16:creationId xmlns:a16="http://schemas.microsoft.com/office/drawing/2014/main" id="{17951998-DDDB-46B7-8B30-670CCEFDD4D9}"/>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143</xdr:row>
      <xdr:rowOff>38100</xdr:rowOff>
    </xdr:from>
    <xdr:ext cx="184731" cy="264560"/>
    <xdr:sp macro="" textlink="">
      <xdr:nvSpPr>
        <xdr:cNvPr id="103" name="ZoneTexte 102">
          <a:extLst>
            <a:ext uri="{FF2B5EF4-FFF2-40B4-BE49-F238E27FC236}">
              <a16:creationId xmlns:a16="http://schemas.microsoft.com/office/drawing/2014/main" id="{640C9ABD-F195-4977-9FDE-D3ABC518FB94}"/>
            </a:ext>
          </a:extLst>
        </xdr:cNvPr>
        <xdr:cNvSpPr txBox="1"/>
      </xdr:nvSpPr>
      <xdr:spPr>
        <a:xfrm>
          <a:off x="14058900" y="7682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04" name="ZoneTexte 103">
          <a:extLst>
            <a:ext uri="{FF2B5EF4-FFF2-40B4-BE49-F238E27FC236}">
              <a16:creationId xmlns:a16="http://schemas.microsoft.com/office/drawing/2014/main" id="{BE8A3673-ABDE-4ECB-8646-1950B7E5AC23}"/>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05" name="ZoneTexte 104">
          <a:extLst>
            <a:ext uri="{FF2B5EF4-FFF2-40B4-BE49-F238E27FC236}">
              <a16:creationId xmlns:a16="http://schemas.microsoft.com/office/drawing/2014/main" id="{BF663A08-38F5-46E3-B509-BFFD232D569A}"/>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06" name="ZoneTexte 105">
          <a:extLst>
            <a:ext uri="{FF2B5EF4-FFF2-40B4-BE49-F238E27FC236}">
              <a16:creationId xmlns:a16="http://schemas.microsoft.com/office/drawing/2014/main" id="{4330944C-D20D-438D-BB0D-55B3FF7362E8}"/>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07" name="ZoneTexte 106">
          <a:extLst>
            <a:ext uri="{FF2B5EF4-FFF2-40B4-BE49-F238E27FC236}">
              <a16:creationId xmlns:a16="http://schemas.microsoft.com/office/drawing/2014/main" id="{79552A37-F2AA-4D6D-B16E-31D742AFB583}"/>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08" name="ZoneTexte 107">
          <a:extLst>
            <a:ext uri="{FF2B5EF4-FFF2-40B4-BE49-F238E27FC236}">
              <a16:creationId xmlns:a16="http://schemas.microsoft.com/office/drawing/2014/main" id="{8EBD021A-D3C2-4BD3-B881-20E88BDF9BF9}"/>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09" name="ZoneTexte 108">
          <a:extLst>
            <a:ext uri="{FF2B5EF4-FFF2-40B4-BE49-F238E27FC236}">
              <a16:creationId xmlns:a16="http://schemas.microsoft.com/office/drawing/2014/main" id="{8B4DB1C9-D441-42A4-A83E-7F5B0231CAE2}"/>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10" name="ZoneTexte 109">
          <a:extLst>
            <a:ext uri="{FF2B5EF4-FFF2-40B4-BE49-F238E27FC236}">
              <a16:creationId xmlns:a16="http://schemas.microsoft.com/office/drawing/2014/main" id="{C5AC6C7B-31CE-4B05-B948-C97ECC928E5D}"/>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11" name="ZoneTexte 110">
          <a:extLst>
            <a:ext uri="{FF2B5EF4-FFF2-40B4-BE49-F238E27FC236}">
              <a16:creationId xmlns:a16="http://schemas.microsoft.com/office/drawing/2014/main" id="{94982946-D12B-4396-9475-2E7668745A0B}"/>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2" name="ZoneTexte 111">
          <a:extLst>
            <a:ext uri="{FF2B5EF4-FFF2-40B4-BE49-F238E27FC236}">
              <a16:creationId xmlns:a16="http://schemas.microsoft.com/office/drawing/2014/main" id="{83D4E6EB-C9B7-41C7-98C8-3547D34AACF0}"/>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3" name="ZoneTexte 112">
          <a:extLst>
            <a:ext uri="{FF2B5EF4-FFF2-40B4-BE49-F238E27FC236}">
              <a16:creationId xmlns:a16="http://schemas.microsoft.com/office/drawing/2014/main" id="{292D1190-DE94-4941-A545-70E11766700C}"/>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4" name="ZoneTexte 113">
          <a:extLst>
            <a:ext uri="{FF2B5EF4-FFF2-40B4-BE49-F238E27FC236}">
              <a16:creationId xmlns:a16="http://schemas.microsoft.com/office/drawing/2014/main" id="{A603EC79-FB6F-42FC-A0DD-227AF3778EF2}"/>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5" name="ZoneTexte 114">
          <a:extLst>
            <a:ext uri="{FF2B5EF4-FFF2-40B4-BE49-F238E27FC236}">
              <a16:creationId xmlns:a16="http://schemas.microsoft.com/office/drawing/2014/main" id="{501D40FA-3732-420A-B874-6C02D63F2B71}"/>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6" name="ZoneTexte 115">
          <a:extLst>
            <a:ext uri="{FF2B5EF4-FFF2-40B4-BE49-F238E27FC236}">
              <a16:creationId xmlns:a16="http://schemas.microsoft.com/office/drawing/2014/main" id="{0A8B7C9E-B905-4BC4-8EF6-B747E5BD7C59}"/>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7" name="ZoneTexte 116">
          <a:extLst>
            <a:ext uri="{FF2B5EF4-FFF2-40B4-BE49-F238E27FC236}">
              <a16:creationId xmlns:a16="http://schemas.microsoft.com/office/drawing/2014/main" id="{63A36B49-805F-4717-8241-E207B2B4F8C3}"/>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8" name="ZoneTexte 117">
          <a:extLst>
            <a:ext uri="{FF2B5EF4-FFF2-40B4-BE49-F238E27FC236}">
              <a16:creationId xmlns:a16="http://schemas.microsoft.com/office/drawing/2014/main" id="{7208E594-52F7-4E75-A7B7-ACE15F8F4B3A}"/>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0</xdr:rowOff>
    </xdr:from>
    <xdr:ext cx="184731" cy="264560"/>
    <xdr:sp macro="" textlink="">
      <xdr:nvSpPr>
        <xdr:cNvPr id="119" name="ZoneTexte 118">
          <a:extLst>
            <a:ext uri="{FF2B5EF4-FFF2-40B4-BE49-F238E27FC236}">
              <a16:creationId xmlns:a16="http://schemas.microsoft.com/office/drawing/2014/main" id="{1BBAF76D-F36E-4A1C-8169-2C6F569A525E}"/>
            </a:ext>
          </a:extLst>
        </xdr:cNvPr>
        <xdr:cNvSpPr txBox="1"/>
      </xdr:nvSpPr>
      <xdr:spPr>
        <a:xfrm>
          <a:off x="19659600" y="7669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0" name="ZoneTexte 119">
          <a:extLst>
            <a:ext uri="{FF2B5EF4-FFF2-40B4-BE49-F238E27FC236}">
              <a16:creationId xmlns:a16="http://schemas.microsoft.com/office/drawing/2014/main" id="{ADFF09F0-E430-43BF-BBAC-134139CD1E54}"/>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1" name="ZoneTexte 120">
          <a:extLst>
            <a:ext uri="{FF2B5EF4-FFF2-40B4-BE49-F238E27FC236}">
              <a16:creationId xmlns:a16="http://schemas.microsoft.com/office/drawing/2014/main" id="{68DE0150-48F1-4412-A06B-11CC5034CA20}"/>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2" name="ZoneTexte 121">
          <a:extLst>
            <a:ext uri="{FF2B5EF4-FFF2-40B4-BE49-F238E27FC236}">
              <a16:creationId xmlns:a16="http://schemas.microsoft.com/office/drawing/2014/main" id="{6495E75E-3437-4ABF-9893-28E5B8784965}"/>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3" name="ZoneTexte 122">
          <a:extLst>
            <a:ext uri="{FF2B5EF4-FFF2-40B4-BE49-F238E27FC236}">
              <a16:creationId xmlns:a16="http://schemas.microsoft.com/office/drawing/2014/main" id="{E6708E41-C6F0-4496-9FEC-72A371A9E719}"/>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4" name="ZoneTexte 123">
          <a:extLst>
            <a:ext uri="{FF2B5EF4-FFF2-40B4-BE49-F238E27FC236}">
              <a16:creationId xmlns:a16="http://schemas.microsoft.com/office/drawing/2014/main" id="{C1D939B5-C8D6-40B5-8A5A-6DFD6C1698E7}"/>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5" name="ZoneTexte 124">
          <a:extLst>
            <a:ext uri="{FF2B5EF4-FFF2-40B4-BE49-F238E27FC236}">
              <a16:creationId xmlns:a16="http://schemas.microsoft.com/office/drawing/2014/main" id="{482031DC-ACD3-443C-BF35-8795E0AD6568}"/>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6" name="ZoneTexte 125">
          <a:extLst>
            <a:ext uri="{FF2B5EF4-FFF2-40B4-BE49-F238E27FC236}">
              <a16:creationId xmlns:a16="http://schemas.microsoft.com/office/drawing/2014/main" id="{898D73BF-F90F-43AF-AFD1-423C566210A4}"/>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7" name="ZoneTexte 126">
          <a:extLst>
            <a:ext uri="{FF2B5EF4-FFF2-40B4-BE49-F238E27FC236}">
              <a16:creationId xmlns:a16="http://schemas.microsoft.com/office/drawing/2014/main" id="{6F07E8AA-80BD-4AA4-90F4-9F63FF5176E3}"/>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8" name="ZoneTexte 127">
          <a:extLst>
            <a:ext uri="{FF2B5EF4-FFF2-40B4-BE49-F238E27FC236}">
              <a16:creationId xmlns:a16="http://schemas.microsoft.com/office/drawing/2014/main" id="{5160616C-7804-4A1C-B493-8FA017A76464}"/>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29" name="ZoneTexte 128">
          <a:extLst>
            <a:ext uri="{FF2B5EF4-FFF2-40B4-BE49-F238E27FC236}">
              <a16:creationId xmlns:a16="http://schemas.microsoft.com/office/drawing/2014/main" id="{7BB9C62F-CF4A-459A-90C3-CFD9FA7F6B56}"/>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0" name="ZoneTexte 129">
          <a:extLst>
            <a:ext uri="{FF2B5EF4-FFF2-40B4-BE49-F238E27FC236}">
              <a16:creationId xmlns:a16="http://schemas.microsoft.com/office/drawing/2014/main" id="{3F55253D-D70F-48C1-B2CC-F003A8FB85C5}"/>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1" name="ZoneTexte 130">
          <a:extLst>
            <a:ext uri="{FF2B5EF4-FFF2-40B4-BE49-F238E27FC236}">
              <a16:creationId xmlns:a16="http://schemas.microsoft.com/office/drawing/2014/main" id="{4876869B-5623-41B7-8C7E-C2E6D3BD186C}"/>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2" name="ZoneTexte 131">
          <a:extLst>
            <a:ext uri="{FF2B5EF4-FFF2-40B4-BE49-F238E27FC236}">
              <a16:creationId xmlns:a16="http://schemas.microsoft.com/office/drawing/2014/main" id="{273DA532-951E-420D-832B-3C0200149490}"/>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3" name="ZoneTexte 132">
          <a:extLst>
            <a:ext uri="{FF2B5EF4-FFF2-40B4-BE49-F238E27FC236}">
              <a16:creationId xmlns:a16="http://schemas.microsoft.com/office/drawing/2014/main" id="{A4F554BD-6BA4-402D-A6E1-D497159E7D6F}"/>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4" name="ZoneTexte 133">
          <a:extLst>
            <a:ext uri="{FF2B5EF4-FFF2-40B4-BE49-F238E27FC236}">
              <a16:creationId xmlns:a16="http://schemas.microsoft.com/office/drawing/2014/main" id="{B86345FD-4395-45B7-8F40-9E558E53168D}"/>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5" name="ZoneTexte 134">
          <a:extLst>
            <a:ext uri="{FF2B5EF4-FFF2-40B4-BE49-F238E27FC236}">
              <a16:creationId xmlns:a16="http://schemas.microsoft.com/office/drawing/2014/main" id="{D502A90A-BD4F-43FB-A2AB-3A3239AE02AA}"/>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6" name="ZoneTexte 135">
          <a:extLst>
            <a:ext uri="{FF2B5EF4-FFF2-40B4-BE49-F238E27FC236}">
              <a16:creationId xmlns:a16="http://schemas.microsoft.com/office/drawing/2014/main" id="{44FC7A8C-4BC0-4464-B74B-24E9E2ACFC29}"/>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7" name="ZoneTexte 136">
          <a:extLst>
            <a:ext uri="{FF2B5EF4-FFF2-40B4-BE49-F238E27FC236}">
              <a16:creationId xmlns:a16="http://schemas.microsoft.com/office/drawing/2014/main" id="{933D1DC6-55D0-4ECB-AB71-82DE554C97F8}"/>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8" name="ZoneTexte 137">
          <a:extLst>
            <a:ext uri="{FF2B5EF4-FFF2-40B4-BE49-F238E27FC236}">
              <a16:creationId xmlns:a16="http://schemas.microsoft.com/office/drawing/2014/main" id="{2C83AFA4-985E-4BE2-8E37-7CAFB9C7C982}"/>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25</xdr:col>
      <xdr:colOff>0</xdr:colOff>
      <xdr:row>143</xdr:row>
      <xdr:rowOff>38100</xdr:rowOff>
    </xdr:from>
    <xdr:ext cx="184731" cy="264560"/>
    <xdr:sp macro="" textlink="">
      <xdr:nvSpPr>
        <xdr:cNvPr id="139" name="ZoneTexte 138">
          <a:extLst>
            <a:ext uri="{FF2B5EF4-FFF2-40B4-BE49-F238E27FC236}">
              <a16:creationId xmlns:a16="http://schemas.microsoft.com/office/drawing/2014/main" id="{369EC25F-A217-44D9-903D-A5F1E5228285}"/>
            </a:ext>
          </a:extLst>
        </xdr:cNvPr>
        <xdr:cNvSpPr txBox="1"/>
      </xdr:nvSpPr>
      <xdr:spPr>
        <a:xfrm>
          <a:off x="19659600" y="767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2" name="ZoneTexte 1">
          <a:extLst>
            <a:ext uri="{FF2B5EF4-FFF2-40B4-BE49-F238E27FC236}">
              <a16:creationId xmlns:a16="http://schemas.microsoft.com/office/drawing/2014/main" id="{D0C28377-FEE6-4C5E-BA06-AB326BF93108}"/>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3" name="ZoneTexte 2">
          <a:extLst>
            <a:ext uri="{FF2B5EF4-FFF2-40B4-BE49-F238E27FC236}">
              <a16:creationId xmlns:a16="http://schemas.microsoft.com/office/drawing/2014/main" id="{255053FC-EA39-4024-B1E3-9BC3505D12D7}"/>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4" name="ZoneTexte 3">
          <a:extLst>
            <a:ext uri="{FF2B5EF4-FFF2-40B4-BE49-F238E27FC236}">
              <a16:creationId xmlns:a16="http://schemas.microsoft.com/office/drawing/2014/main" id="{58C4564A-C1D0-443C-A07F-94BA796053CC}"/>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5" name="ZoneTexte 4">
          <a:extLst>
            <a:ext uri="{FF2B5EF4-FFF2-40B4-BE49-F238E27FC236}">
              <a16:creationId xmlns:a16="http://schemas.microsoft.com/office/drawing/2014/main" id="{FC7D8653-3DE3-47A3-963F-973D96B50DCB}"/>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6" name="ZoneTexte 5">
          <a:extLst>
            <a:ext uri="{FF2B5EF4-FFF2-40B4-BE49-F238E27FC236}">
              <a16:creationId xmlns:a16="http://schemas.microsoft.com/office/drawing/2014/main" id="{0D52D215-6013-437A-B4C1-15BB520DD273}"/>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7" name="ZoneTexte 6">
          <a:extLst>
            <a:ext uri="{FF2B5EF4-FFF2-40B4-BE49-F238E27FC236}">
              <a16:creationId xmlns:a16="http://schemas.microsoft.com/office/drawing/2014/main" id="{FAB2E962-8594-40DC-8F44-2DF6AA4C5233}"/>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40" name="ZoneTexte 139">
          <a:extLst>
            <a:ext uri="{FF2B5EF4-FFF2-40B4-BE49-F238E27FC236}">
              <a16:creationId xmlns:a16="http://schemas.microsoft.com/office/drawing/2014/main" id="{59F52687-5195-4BC4-B176-03EA11920E65}"/>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41" name="ZoneTexte 140">
          <a:extLst>
            <a:ext uri="{FF2B5EF4-FFF2-40B4-BE49-F238E27FC236}">
              <a16:creationId xmlns:a16="http://schemas.microsoft.com/office/drawing/2014/main" id="{BCED84C9-CE9E-4275-AFEC-DFF6CA9204F7}"/>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2" name="ZoneTexte 141">
          <a:extLst>
            <a:ext uri="{FF2B5EF4-FFF2-40B4-BE49-F238E27FC236}">
              <a16:creationId xmlns:a16="http://schemas.microsoft.com/office/drawing/2014/main" id="{C032D50F-92F3-4A01-8D90-341FF21BDC5F}"/>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3" name="ZoneTexte 142">
          <a:extLst>
            <a:ext uri="{FF2B5EF4-FFF2-40B4-BE49-F238E27FC236}">
              <a16:creationId xmlns:a16="http://schemas.microsoft.com/office/drawing/2014/main" id="{2D7FAB7C-4DE4-4196-89A2-3BC9A14999F0}"/>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4" name="ZoneTexte 143">
          <a:extLst>
            <a:ext uri="{FF2B5EF4-FFF2-40B4-BE49-F238E27FC236}">
              <a16:creationId xmlns:a16="http://schemas.microsoft.com/office/drawing/2014/main" id="{58B7449C-D534-42B5-9746-918954190EDD}"/>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5" name="ZoneTexte 144">
          <a:extLst>
            <a:ext uri="{FF2B5EF4-FFF2-40B4-BE49-F238E27FC236}">
              <a16:creationId xmlns:a16="http://schemas.microsoft.com/office/drawing/2014/main" id="{884772C1-FFD0-4CC9-AB21-A7A83DC3495A}"/>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6" name="ZoneTexte 145">
          <a:extLst>
            <a:ext uri="{FF2B5EF4-FFF2-40B4-BE49-F238E27FC236}">
              <a16:creationId xmlns:a16="http://schemas.microsoft.com/office/drawing/2014/main" id="{DCE480B9-7B00-4444-8874-7F6857F6563A}"/>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7" name="ZoneTexte 146">
          <a:extLst>
            <a:ext uri="{FF2B5EF4-FFF2-40B4-BE49-F238E27FC236}">
              <a16:creationId xmlns:a16="http://schemas.microsoft.com/office/drawing/2014/main" id="{EE9723C0-428B-4B8F-8027-3B2A01CDB58A}"/>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8" name="ZoneTexte 147">
          <a:extLst>
            <a:ext uri="{FF2B5EF4-FFF2-40B4-BE49-F238E27FC236}">
              <a16:creationId xmlns:a16="http://schemas.microsoft.com/office/drawing/2014/main" id="{CFF9135C-69B5-4951-A30C-F789B59413CA}"/>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0</xdr:rowOff>
    </xdr:from>
    <xdr:ext cx="184731" cy="264560"/>
    <xdr:sp macro="" textlink="">
      <xdr:nvSpPr>
        <xdr:cNvPr id="149" name="ZoneTexte 148">
          <a:extLst>
            <a:ext uri="{FF2B5EF4-FFF2-40B4-BE49-F238E27FC236}">
              <a16:creationId xmlns:a16="http://schemas.microsoft.com/office/drawing/2014/main" id="{FEF4A0DC-656A-4730-8252-599679FCAD99}"/>
            </a:ext>
          </a:extLst>
        </xdr:cNvPr>
        <xdr:cNvSpPr txBox="1"/>
      </xdr:nvSpPr>
      <xdr:spPr>
        <a:xfrm>
          <a:off x="20126325" y="855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0" name="ZoneTexte 149">
          <a:extLst>
            <a:ext uri="{FF2B5EF4-FFF2-40B4-BE49-F238E27FC236}">
              <a16:creationId xmlns:a16="http://schemas.microsoft.com/office/drawing/2014/main" id="{6227FC36-85CB-4FC7-8C25-E9226736A649}"/>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1" name="ZoneTexte 150">
          <a:extLst>
            <a:ext uri="{FF2B5EF4-FFF2-40B4-BE49-F238E27FC236}">
              <a16:creationId xmlns:a16="http://schemas.microsoft.com/office/drawing/2014/main" id="{38E810BE-B0F4-4D41-A0C1-E90FEF072285}"/>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2" name="ZoneTexte 151">
          <a:extLst>
            <a:ext uri="{FF2B5EF4-FFF2-40B4-BE49-F238E27FC236}">
              <a16:creationId xmlns:a16="http://schemas.microsoft.com/office/drawing/2014/main" id="{334505F1-5CDD-4FEF-ACA6-37C9C47C100C}"/>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3" name="ZoneTexte 152">
          <a:extLst>
            <a:ext uri="{FF2B5EF4-FFF2-40B4-BE49-F238E27FC236}">
              <a16:creationId xmlns:a16="http://schemas.microsoft.com/office/drawing/2014/main" id="{6A1E94F7-9955-45C0-8F4F-B3A42E92820E}"/>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4" name="ZoneTexte 153">
          <a:extLst>
            <a:ext uri="{FF2B5EF4-FFF2-40B4-BE49-F238E27FC236}">
              <a16:creationId xmlns:a16="http://schemas.microsoft.com/office/drawing/2014/main" id="{7AB4E714-66EB-4692-AB74-C78919A07083}"/>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5" name="ZoneTexte 154">
          <a:extLst>
            <a:ext uri="{FF2B5EF4-FFF2-40B4-BE49-F238E27FC236}">
              <a16:creationId xmlns:a16="http://schemas.microsoft.com/office/drawing/2014/main" id="{F3346EA4-5E96-49D4-8273-66C5733EEEA0}"/>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6" name="ZoneTexte 155">
          <a:extLst>
            <a:ext uri="{FF2B5EF4-FFF2-40B4-BE49-F238E27FC236}">
              <a16:creationId xmlns:a16="http://schemas.microsoft.com/office/drawing/2014/main" id="{43A6EC46-F7F4-4754-89A2-15428D37550E}"/>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7" name="ZoneTexte 156">
          <a:extLst>
            <a:ext uri="{FF2B5EF4-FFF2-40B4-BE49-F238E27FC236}">
              <a16:creationId xmlns:a16="http://schemas.microsoft.com/office/drawing/2014/main" id="{53BB4219-04C6-430E-955E-8D5B0B9E7FB8}"/>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8" name="ZoneTexte 157">
          <a:extLst>
            <a:ext uri="{FF2B5EF4-FFF2-40B4-BE49-F238E27FC236}">
              <a16:creationId xmlns:a16="http://schemas.microsoft.com/office/drawing/2014/main" id="{A395657F-E5C3-448F-9B11-702B091826DA}"/>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59" name="ZoneTexte 158">
          <a:extLst>
            <a:ext uri="{FF2B5EF4-FFF2-40B4-BE49-F238E27FC236}">
              <a16:creationId xmlns:a16="http://schemas.microsoft.com/office/drawing/2014/main" id="{17058060-79A3-44BB-BD08-B64B096A604D}"/>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0" name="ZoneTexte 159">
          <a:extLst>
            <a:ext uri="{FF2B5EF4-FFF2-40B4-BE49-F238E27FC236}">
              <a16:creationId xmlns:a16="http://schemas.microsoft.com/office/drawing/2014/main" id="{07432ACD-DB26-43CB-96B8-76B446C74C25}"/>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1" name="ZoneTexte 160">
          <a:extLst>
            <a:ext uri="{FF2B5EF4-FFF2-40B4-BE49-F238E27FC236}">
              <a16:creationId xmlns:a16="http://schemas.microsoft.com/office/drawing/2014/main" id="{1838E1EF-ABC5-46A4-B869-5430292B6D57}"/>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2" name="ZoneTexte 161">
          <a:extLst>
            <a:ext uri="{FF2B5EF4-FFF2-40B4-BE49-F238E27FC236}">
              <a16:creationId xmlns:a16="http://schemas.microsoft.com/office/drawing/2014/main" id="{5EF54294-DFBE-4298-B330-0705A41FBE06}"/>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3" name="ZoneTexte 162">
          <a:extLst>
            <a:ext uri="{FF2B5EF4-FFF2-40B4-BE49-F238E27FC236}">
              <a16:creationId xmlns:a16="http://schemas.microsoft.com/office/drawing/2014/main" id="{F417DCEF-5FCE-4110-A437-6CFE3CF5CA6C}"/>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4" name="ZoneTexte 163">
          <a:extLst>
            <a:ext uri="{FF2B5EF4-FFF2-40B4-BE49-F238E27FC236}">
              <a16:creationId xmlns:a16="http://schemas.microsoft.com/office/drawing/2014/main" id="{4EACCA5E-4A20-4299-AE16-F68B06CDF3CF}"/>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5" name="ZoneTexte 164">
          <a:extLst>
            <a:ext uri="{FF2B5EF4-FFF2-40B4-BE49-F238E27FC236}">
              <a16:creationId xmlns:a16="http://schemas.microsoft.com/office/drawing/2014/main" id="{C21AC4E1-60EE-4096-8843-E3B7EDCAAD4F}"/>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6" name="ZoneTexte 165">
          <a:extLst>
            <a:ext uri="{FF2B5EF4-FFF2-40B4-BE49-F238E27FC236}">
              <a16:creationId xmlns:a16="http://schemas.microsoft.com/office/drawing/2014/main" id="{F99A991C-7E26-47B7-8CF6-F8EF30194EEB}"/>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7" name="ZoneTexte 166">
          <a:extLst>
            <a:ext uri="{FF2B5EF4-FFF2-40B4-BE49-F238E27FC236}">
              <a16:creationId xmlns:a16="http://schemas.microsoft.com/office/drawing/2014/main" id="{704ADEE0-405C-412F-BEA5-D309F62EBC51}"/>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8" name="ZoneTexte 167">
          <a:extLst>
            <a:ext uri="{FF2B5EF4-FFF2-40B4-BE49-F238E27FC236}">
              <a16:creationId xmlns:a16="http://schemas.microsoft.com/office/drawing/2014/main" id="{B18EC045-FA82-4801-8295-79232D41B29C}"/>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24</xdr:col>
      <xdr:colOff>0</xdr:colOff>
      <xdr:row>111</xdr:row>
      <xdr:rowOff>38100</xdr:rowOff>
    </xdr:from>
    <xdr:ext cx="184731" cy="264560"/>
    <xdr:sp macro="" textlink="">
      <xdr:nvSpPr>
        <xdr:cNvPr id="169" name="ZoneTexte 168">
          <a:extLst>
            <a:ext uri="{FF2B5EF4-FFF2-40B4-BE49-F238E27FC236}">
              <a16:creationId xmlns:a16="http://schemas.microsoft.com/office/drawing/2014/main" id="{206C04F2-BF24-4283-9E88-3E5D097C1D88}"/>
            </a:ext>
          </a:extLst>
        </xdr:cNvPr>
        <xdr:cNvSpPr txBox="1"/>
      </xdr:nvSpPr>
      <xdr:spPr>
        <a:xfrm>
          <a:off x="20126325" y="8554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0" name="ZoneTexte 169">
          <a:extLst>
            <a:ext uri="{FF2B5EF4-FFF2-40B4-BE49-F238E27FC236}">
              <a16:creationId xmlns:a16="http://schemas.microsoft.com/office/drawing/2014/main" id="{1C671033-2692-4577-83C4-CBFBCA217DB0}"/>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1" name="ZoneTexte 170">
          <a:extLst>
            <a:ext uri="{FF2B5EF4-FFF2-40B4-BE49-F238E27FC236}">
              <a16:creationId xmlns:a16="http://schemas.microsoft.com/office/drawing/2014/main" id="{9BB1990D-CE54-4D66-B74A-71AACD21BE3F}"/>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2" name="ZoneTexte 171">
          <a:extLst>
            <a:ext uri="{FF2B5EF4-FFF2-40B4-BE49-F238E27FC236}">
              <a16:creationId xmlns:a16="http://schemas.microsoft.com/office/drawing/2014/main" id="{47CB7415-E3A0-40ED-B942-96B98D56A641}"/>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3" name="ZoneTexte 172">
          <a:extLst>
            <a:ext uri="{FF2B5EF4-FFF2-40B4-BE49-F238E27FC236}">
              <a16:creationId xmlns:a16="http://schemas.microsoft.com/office/drawing/2014/main" id="{AE96BCD0-7AFD-4E39-97BE-EE9A5C9BEAAF}"/>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4" name="ZoneTexte 173">
          <a:extLst>
            <a:ext uri="{FF2B5EF4-FFF2-40B4-BE49-F238E27FC236}">
              <a16:creationId xmlns:a16="http://schemas.microsoft.com/office/drawing/2014/main" id="{FE82CE61-8D6A-456B-920F-58D4459D6CE1}"/>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5" name="ZoneTexte 174">
          <a:extLst>
            <a:ext uri="{FF2B5EF4-FFF2-40B4-BE49-F238E27FC236}">
              <a16:creationId xmlns:a16="http://schemas.microsoft.com/office/drawing/2014/main" id="{6A5D147C-99B9-4311-B675-856B64C4C727}"/>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6" name="ZoneTexte 175">
          <a:extLst>
            <a:ext uri="{FF2B5EF4-FFF2-40B4-BE49-F238E27FC236}">
              <a16:creationId xmlns:a16="http://schemas.microsoft.com/office/drawing/2014/main" id="{661F7F6C-107A-4EFE-BE42-D427C9C549F1}"/>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77" name="ZoneTexte 176">
          <a:extLst>
            <a:ext uri="{FF2B5EF4-FFF2-40B4-BE49-F238E27FC236}">
              <a16:creationId xmlns:a16="http://schemas.microsoft.com/office/drawing/2014/main" id="{EDC11E51-1367-47C3-A37D-3EB86FB26089}"/>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78" name="ZoneTexte 177">
          <a:extLst>
            <a:ext uri="{FF2B5EF4-FFF2-40B4-BE49-F238E27FC236}">
              <a16:creationId xmlns:a16="http://schemas.microsoft.com/office/drawing/2014/main" id="{6CC85514-C0A5-4EE2-BBBD-613E164FB706}"/>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79" name="ZoneTexte 178">
          <a:extLst>
            <a:ext uri="{FF2B5EF4-FFF2-40B4-BE49-F238E27FC236}">
              <a16:creationId xmlns:a16="http://schemas.microsoft.com/office/drawing/2014/main" id="{C249EE1C-F886-43B9-94FC-F14184B74ACB}"/>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80" name="ZoneTexte 179">
          <a:extLst>
            <a:ext uri="{FF2B5EF4-FFF2-40B4-BE49-F238E27FC236}">
              <a16:creationId xmlns:a16="http://schemas.microsoft.com/office/drawing/2014/main" id="{AB257773-7E86-4558-9064-74C277294D16}"/>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81" name="ZoneTexte 180">
          <a:extLst>
            <a:ext uri="{FF2B5EF4-FFF2-40B4-BE49-F238E27FC236}">
              <a16:creationId xmlns:a16="http://schemas.microsoft.com/office/drawing/2014/main" id="{259EDB0D-FA09-44B2-A211-A8E645E16EC7}"/>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82" name="ZoneTexte 181">
          <a:extLst>
            <a:ext uri="{FF2B5EF4-FFF2-40B4-BE49-F238E27FC236}">
              <a16:creationId xmlns:a16="http://schemas.microsoft.com/office/drawing/2014/main" id="{0C0FF63A-AC86-49A2-B30E-D9359CBF7B9A}"/>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83" name="ZoneTexte 182">
          <a:extLst>
            <a:ext uri="{FF2B5EF4-FFF2-40B4-BE49-F238E27FC236}">
              <a16:creationId xmlns:a16="http://schemas.microsoft.com/office/drawing/2014/main" id="{7FC85A05-6AF9-44F3-8545-2949CC4F64DA}"/>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84" name="ZoneTexte 183">
          <a:extLst>
            <a:ext uri="{FF2B5EF4-FFF2-40B4-BE49-F238E27FC236}">
              <a16:creationId xmlns:a16="http://schemas.microsoft.com/office/drawing/2014/main" id="{662E67C6-EBA1-4437-8275-DD881199B991}"/>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0</xdr:rowOff>
    </xdr:from>
    <xdr:ext cx="184731" cy="264560"/>
    <xdr:sp macro="" textlink="">
      <xdr:nvSpPr>
        <xdr:cNvPr id="185" name="ZoneTexte 184">
          <a:extLst>
            <a:ext uri="{FF2B5EF4-FFF2-40B4-BE49-F238E27FC236}">
              <a16:creationId xmlns:a16="http://schemas.microsoft.com/office/drawing/2014/main" id="{DB3E2BF9-40FC-47BE-A116-95BA8AF126A4}"/>
            </a:ext>
          </a:extLst>
        </xdr:cNvPr>
        <xdr:cNvSpPr txBox="1"/>
      </xdr:nvSpPr>
      <xdr:spPr>
        <a:xfrm>
          <a:off x="21412200" y="9102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86" name="ZoneTexte 185">
          <a:extLst>
            <a:ext uri="{FF2B5EF4-FFF2-40B4-BE49-F238E27FC236}">
              <a16:creationId xmlns:a16="http://schemas.microsoft.com/office/drawing/2014/main" id="{BB9AD648-DAC1-46DB-A0A4-DE56EA06BC04}"/>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87" name="ZoneTexte 186">
          <a:extLst>
            <a:ext uri="{FF2B5EF4-FFF2-40B4-BE49-F238E27FC236}">
              <a16:creationId xmlns:a16="http://schemas.microsoft.com/office/drawing/2014/main" id="{CE8500A5-624C-4C25-ABD9-9721D1ECB565}"/>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88" name="ZoneTexte 187">
          <a:extLst>
            <a:ext uri="{FF2B5EF4-FFF2-40B4-BE49-F238E27FC236}">
              <a16:creationId xmlns:a16="http://schemas.microsoft.com/office/drawing/2014/main" id="{723E6A70-1BD5-4EF6-B380-09A6A8BF21D4}"/>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89" name="ZoneTexte 188">
          <a:extLst>
            <a:ext uri="{FF2B5EF4-FFF2-40B4-BE49-F238E27FC236}">
              <a16:creationId xmlns:a16="http://schemas.microsoft.com/office/drawing/2014/main" id="{130470B3-9297-402B-8DA4-8CC6D9E60C92}"/>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0" name="ZoneTexte 189">
          <a:extLst>
            <a:ext uri="{FF2B5EF4-FFF2-40B4-BE49-F238E27FC236}">
              <a16:creationId xmlns:a16="http://schemas.microsoft.com/office/drawing/2014/main" id="{AB45EEDC-3785-4638-B666-AEC80773BB59}"/>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1" name="ZoneTexte 190">
          <a:extLst>
            <a:ext uri="{FF2B5EF4-FFF2-40B4-BE49-F238E27FC236}">
              <a16:creationId xmlns:a16="http://schemas.microsoft.com/office/drawing/2014/main" id="{3BA87328-619F-4FC2-A11E-EB50170F634A}"/>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2" name="ZoneTexte 191">
          <a:extLst>
            <a:ext uri="{FF2B5EF4-FFF2-40B4-BE49-F238E27FC236}">
              <a16:creationId xmlns:a16="http://schemas.microsoft.com/office/drawing/2014/main" id="{FE37C084-B3CF-4F7B-8DB4-9437142DA357}"/>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3" name="ZoneTexte 192">
          <a:extLst>
            <a:ext uri="{FF2B5EF4-FFF2-40B4-BE49-F238E27FC236}">
              <a16:creationId xmlns:a16="http://schemas.microsoft.com/office/drawing/2014/main" id="{1CEF72F6-C391-4AA6-AAFE-DDA853FE9D87}"/>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4" name="ZoneTexte 193">
          <a:extLst>
            <a:ext uri="{FF2B5EF4-FFF2-40B4-BE49-F238E27FC236}">
              <a16:creationId xmlns:a16="http://schemas.microsoft.com/office/drawing/2014/main" id="{C58F3609-DA8B-4C72-B7B3-5817B57E71AE}"/>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5" name="ZoneTexte 194">
          <a:extLst>
            <a:ext uri="{FF2B5EF4-FFF2-40B4-BE49-F238E27FC236}">
              <a16:creationId xmlns:a16="http://schemas.microsoft.com/office/drawing/2014/main" id="{E6306359-C44D-4442-9278-65E2F70D5B64}"/>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6" name="ZoneTexte 195">
          <a:extLst>
            <a:ext uri="{FF2B5EF4-FFF2-40B4-BE49-F238E27FC236}">
              <a16:creationId xmlns:a16="http://schemas.microsoft.com/office/drawing/2014/main" id="{7F3FDED5-B544-42E3-A1DD-7DFFB6C8AB84}"/>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7" name="ZoneTexte 196">
          <a:extLst>
            <a:ext uri="{FF2B5EF4-FFF2-40B4-BE49-F238E27FC236}">
              <a16:creationId xmlns:a16="http://schemas.microsoft.com/office/drawing/2014/main" id="{53AC756F-6BDF-4641-B5C5-EDB56EF1BC5E}"/>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8" name="ZoneTexte 197">
          <a:extLst>
            <a:ext uri="{FF2B5EF4-FFF2-40B4-BE49-F238E27FC236}">
              <a16:creationId xmlns:a16="http://schemas.microsoft.com/office/drawing/2014/main" id="{E66D9845-1354-4147-BEEC-25FE754CE830}"/>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199" name="ZoneTexte 198">
          <a:extLst>
            <a:ext uri="{FF2B5EF4-FFF2-40B4-BE49-F238E27FC236}">
              <a16:creationId xmlns:a16="http://schemas.microsoft.com/office/drawing/2014/main" id="{C46EA44D-B78C-4C90-A3EE-E0EF84F19CFB}"/>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200" name="ZoneTexte 199">
          <a:extLst>
            <a:ext uri="{FF2B5EF4-FFF2-40B4-BE49-F238E27FC236}">
              <a16:creationId xmlns:a16="http://schemas.microsoft.com/office/drawing/2014/main" id="{0D53ADB3-E414-44E2-B65F-03FF378A31EC}"/>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201" name="ZoneTexte 200">
          <a:extLst>
            <a:ext uri="{FF2B5EF4-FFF2-40B4-BE49-F238E27FC236}">
              <a16:creationId xmlns:a16="http://schemas.microsoft.com/office/drawing/2014/main" id="{12218C33-BD45-4A34-95C9-6AFC1782E454}"/>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202" name="ZoneTexte 201">
          <a:extLst>
            <a:ext uri="{FF2B5EF4-FFF2-40B4-BE49-F238E27FC236}">
              <a16:creationId xmlns:a16="http://schemas.microsoft.com/office/drawing/2014/main" id="{4330FB98-8296-40EE-9E02-E982465C6B25}"/>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203" name="ZoneTexte 202">
          <a:extLst>
            <a:ext uri="{FF2B5EF4-FFF2-40B4-BE49-F238E27FC236}">
              <a16:creationId xmlns:a16="http://schemas.microsoft.com/office/drawing/2014/main" id="{48DD00F6-0E7B-4639-9A34-9DC972FAA6DA}"/>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204" name="ZoneTexte 203">
          <a:extLst>
            <a:ext uri="{FF2B5EF4-FFF2-40B4-BE49-F238E27FC236}">
              <a16:creationId xmlns:a16="http://schemas.microsoft.com/office/drawing/2014/main" id="{CCDF0C63-23C3-4CA5-BF94-0E5814219046}"/>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111</xdr:row>
      <xdr:rowOff>38100</xdr:rowOff>
    </xdr:from>
    <xdr:ext cx="184731" cy="264560"/>
    <xdr:sp macro="" textlink="">
      <xdr:nvSpPr>
        <xdr:cNvPr id="205" name="ZoneTexte 204">
          <a:extLst>
            <a:ext uri="{FF2B5EF4-FFF2-40B4-BE49-F238E27FC236}">
              <a16:creationId xmlns:a16="http://schemas.microsoft.com/office/drawing/2014/main" id="{DD354CBA-8802-4C75-AA75-C863E44E748D}"/>
            </a:ext>
          </a:extLst>
        </xdr:cNvPr>
        <xdr:cNvSpPr txBox="1"/>
      </xdr:nvSpPr>
      <xdr:spPr>
        <a:xfrm>
          <a:off x="21412200" y="9105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06" name="ZoneTexte 205">
          <a:extLst>
            <a:ext uri="{FF2B5EF4-FFF2-40B4-BE49-F238E27FC236}">
              <a16:creationId xmlns:a16="http://schemas.microsoft.com/office/drawing/2014/main" id="{80A490A5-F83C-493D-923A-562B9B7F3310}"/>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07" name="ZoneTexte 206">
          <a:extLst>
            <a:ext uri="{FF2B5EF4-FFF2-40B4-BE49-F238E27FC236}">
              <a16:creationId xmlns:a16="http://schemas.microsoft.com/office/drawing/2014/main" id="{956D32FA-C0E1-42C2-BA78-F5BCFAB89BD0}"/>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08" name="ZoneTexte 207">
          <a:extLst>
            <a:ext uri="{FF2B5EF4-FFF2-40B4-BE49-F238E27FC236}">
              <a16:creationId xmlns:a16="http://schemas.microsoft.com/office/drawing/2014/main" id="{C78EB076-6155-493F-A85C-4D24F114D238}"/>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09" name="ZoneTexte 208">
          <a:extLst>
            <a:ext uri="{FF2B5EF4-FFF2-40B4-BE49-F238E27FC236}">
              <a16:creationId xmlns:a16="http://schemas.microsoft.com/office/drawing/2014/main" id="{92F3FA91-97A8-47F0-817A-3D6439F73EA7}"/>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10" name="ZoneTexte 209">
          <a:extLst>
            <a:ext uri="{FF2B5EF4-FFF2-40B4-BE49-F238E27FC236}">
              <a16:creationId xmlns:a16="http://schemas.microsoft.com/office/drawing/2014/main" id="{FB83A51C-899C-4742-A755-E61F6CE7655D}"/>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11" name="ZoneTexte 210">
          <a:extLst>
            <a:ext uri="{FF2B5EF4-FFF2-40B4-BE49-F238E27FC236}">
              <a16:creationId xmlns:a16="http://schemas.microsoft.com/office/drawing/2014/main" id="{3C181DA5-E297-4079-B80C-1E741219AFFC}"/>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12" name="ZoneTexte 211">
          <a:extLst>
            <a:ext uri="{FF2B5EF4-FFF2-40B4-BE49-F238E27FC236}">
              <a16:creationId xmlns:a16="http://schemas.microsoft.com/office/drawing/2014/main" id="{AEF36BCD-5F0F-49BB-BB66-54AD0A9C54FD}"/>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13" name="ZoneTexte 212">
          <a:extLst>
            <a:ext uri="{FF2B5EF4-FFF2-40B4-BE49-F238E27FC236}">
              <a16:creationId xmlns:a16="http://schemas.microsoft.com/office/drawing/2014/main" id="{6AF45E58-70CA-4652-9021-2DDD6A71D54B}"/>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14" name="ZoneTexte 213">
          <a:extLst>
            <a:ext uri="{FF2B5EF4-FFF2-40B4-BE49-F238E27FC236}">
              <a16:creationId xmlns:a16="http://schemas.microsoft.com/office/drawing/2014/main" id="{DCB9EAC8-EFE9-4F96-B1FD-B2856C83A4FD}"/>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15" name="ZoneTexte 214">
          <a:extLst>
            <a:ext uri="{FF2B5EF4-FFF2-40B4-BE49-F238E27FC236}">
              <a16:creationId xmlns:a16="http://schemas.microsoft.com/office/drawing/2014/main" id="{40EEA6E8-642C-4E82-B66D-1B1DF62BA021}"/>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16" name="ZoneTexte 215">
          <a:extLst>
            <a:ext uri="{FF2B5EF4-FFF2-40B4-BE49-F238E27FC236}">
              <a16:creationId xmlns:a16="http://schemas.microsoft.com/office/drawing/2014/main" id="{E4CEB418-3DAE-4397-94B7-4A655F972F8D}"/>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17" name="ZoneTexte 216">
          <a:extLst>
            <a:ext uri="{FF2B5EF4-FFF2-40B4-BE49-F238E27FC236}">
              <a16:creationId xmlns:a16="http://schemas.microsoft.com/office/drawing/2014/main" id="{55990112-5013-40DB-8AFE-71DCAEEC20CE}"/>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18" name="ZoneTexte 217">
          <a:extLst>
            <a:ext uri="{FF2B5EF4-FFF2-40B4-BE49-F238E27FC236}">
              <a16:creationId xmlns:a16="http://schemas.microsoft.com/office/drawing/2014/main" id="{E4492861-0F80-4E77-94B8-49B6B0F76917}"/>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19" name="ZoneTexte 218">
          <a:extLst>
            <a:ext uri="{FF2B5EF4-FFF2-40B4-BE49-F238E27FC236}">
              <a16:creationId xmlns:a16="http://schemas.microsoft.com/office/drawing/2014/main" id="{759F1D54-C215-4D4F-9577-59419C8667E6}"/>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20" name="ZoneTexte 219">
          <a:extLst>
            <a:ext uri="{FF2B5EF4-FFF2-40B4-BE49-F238E27FC236}">
              <a16:creationId xmlns:a16="http://schemas.microsoft.com/office/drawing/2014/main" id="{290B40E5-4A5A-4E9C-B9B7-DD171111CA87}"/>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0</xdr:rowOff>
    </xdr:from>
    <xdr:ext cx="184731" cy="264560"/>
    <xdr:sp macro="" textlink="">
      <xdr:nvSpPr>
        <xdr:cNvPr id="221" name="ZoneTexte 220">
          <a:extLst>
            <a:ext uri="{FF2B5EF4-FFF2-40B4-BE49-F238E27FC236}">
              <a16:creationId xmlns:a16="http://schemas.microsoft.com/office/drawing/2014/main" id="{DEA25D7F-3E70-424B-95EE-0BFD74ED12CE}"/>
            </a:ext>
          </a:extLst>
        </xdr:cNvPr>
        <xdr:cNvSpPr txBox="1"/>
      </xdr:nvSpPr>
      <xdr:spPr>
        <a:xfrm>
          <a:off x="22050375" y="358187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2" name="ZoneTexte 221">
          <a:extLst>
            <a:ext uri="{FF2B5EF4-FFF2-40B4-BE49-F238E27FC236}">
              <a16:creationId xmlns:a16="http://schemas.microsoft.com/office/drawing/2014/main" id="{80AF125C-B48F-415A-BC07-A2D3C364BC0C}"/>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3" name="ZoneTexte 222">
          <a:extLst>
            <a:ext uri="{FF2B5EF4-FFF2-40B4-BE49-F238E27FC236}">
              <a16:creationId xmlns:a16="http://schemas.microsoft.com/office/drawing/2014/main" id="{CAECAC7A-3A64-40F4-85A8-07505A239062}"/>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4" name="ZoneTexte 223">
          <a:extLst>
            <a:ext uri="{FF2B5EF4-FFF2-40B4-BE49-F238E27FC236}">
              <a16:creationId xmlns:a16="http://schemas.microsoft.com/office/drawing/2014/main" id="{3FA5687C-22A7-4668-BD7B-824AA736A2A8}"/>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5" name="ZoneTexte 224">
          <a:extLst>
            <a:ext uri="{FF2B5EF4-FFF2-40B4-BE49-F238E27FC236}">
              <a16:creationId xmlns:a16="http://schemas.microsoft.com/office/drawing/2014/main" id="{A243DACB-5AD5-4C9F-A02F-34CBBEAE324C}"/>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6" name="ZoneTexte 225">
          <a:extLst>
            <a:ext uri="{FF2B5EF4-FFF2-40B4-BE49-F238E27FC236}">
              <a16:creationId xmlns:a16="http://schemas.microsoft.com/office/drawing/2014/main" id="{B9645473-BC17-4654-B265-50FBE638340D}"/>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7" name="ZoneTexte 226">
          <a:extLst>
            <a:ext uri="{FF2B5EF4-FFF2-40B4-BE49-F238E27FC236}">
              <a16:creationId xmlns:a16="http://schemas.microsoft.com/office/drawing/2014/main" id="{F150F938-4537-4921-8817-5B8C8F5DD060}"/>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8" name="ZoneTexte 227">
          <a:extLst>
            <a:ext uri="{FF2B5EF4-FFF2-40B4-BE49-F238E27FC236}">
              <a16:creationId xmlns:a16="http://schemas.microsoft.com/office/drawing/2014/main" id="{DB594696-B4D2-4A20-8E88-7D09E8546F1E}"/>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29" name="ZoneTexte 228">
          <a:extLst>
            <a:ext uri="{FF2B5EF4-FFF2-40B4-BE49-F238E27FC236}">
              <a16:creationId xmlns:a16="http://schemas.microsoft.com/office/drawing/2014/main" id="{190D9AE4-5775-4041-BDFD-317842986C60}"/>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0" name="ZoneTexte 229">
          <a:extLst>
            <a:ext uri="{FF2B5EF4-FFF2-40B4-BE49-F238E27FC236}">
              <a16:creationId xmlns:a16="http://schemas.microsoft.com/office/drawing/2014/main" id="{D991380D-6B6A-452D-BCB1-7C60061F6F4F}"/>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1" name="ZoneTexte 230">
          <a:extLst>
            <a:ext uri="{FF2B5EF4-FFF2-40B4-BE49-F238E27FC236}">
              <a16:creationId xmlns:a16="http://schemas.microsoft.com/office/drawing/2014/main" id="{D042EF7E-AF87-4874-95BB-6771900BF687}"/>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2" name="ZoneTexte 231">
          <a:extLst>
            <a:ext uri="{FF2B5EF4-FFF2-40B4-BE49-F238E27FC236}">
              <a16:creationId xmlns:a16="http://schemas.microsoft.com/office/drawing/2014/main" id="{AC0CE30E-97F9-4413-9159-ADC9BC61C2CF}"/>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3" name="ZoneTexte 232">
          <a:extLst>
            <a:ext uri="{FF2B5EF4-FFF2-40B4-BE49-F238E27FC236}">
              <a16:creationId xmlns:a16="http://schemas.microsoft.com/office/drawing/2014/main" id="{0BFD1BBC-38F1-4F4C-8513-67F365A25135}"/>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4" name="ZoneTexte 233">
          <a:extLst>
            <a:ext uri="{FF2B5EF4-FFF2-40B4-BE49-F238E27FC236}">
              <a16:creationId xmlns:a16="http://schemas.microsoft.com/office/drawing/2014/main" id="{25E744AA-5439-4566-AF9E-BEA4B5811579}"/>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5" name="ZoneTexte 234">
          <a:extLst>
            <a:ext uri="{FF2B5EF4-FFF2-40B4-BE49-F238E27FC236}">
              <a16:creationId xmlns:a16="http://schemas.microsoft.com/office/drawing/2014/main" id="{0C572187-A3F1-40D7-A5A4-F9DD71E2AF51}"/>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6" name="ZoneTexte 235">
          <a:extLst>
            <a:ext uri="{FF2B5EF4-FFF2-40B4-BE49-F238E27FC236}">
              <a16:creationId xmlns:a16="http://schemas.microsoft.com/office/drawing/2014/main" id="{88B858FC-005D-4186-A2C0-EB3CCC09F653}"/>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7" name="ZoneTexte 236">
          <a:extLst>
            <a:ext uri="{FF2B5EF4-FFF2-40B4-BE49-F238E27FC236}">
              <a16:creationId xmlns:a16="http://schemas.microsoft.com/office/drawing/2014/main" id="{0651579C-76C3-40D5-B870-59A47A958A93}"/>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8" name="ZoneTexte 237">
          <a:extLst>
            <a:ext uri="{FF2B5EF4-FFF2-40B4-BE49-F238E27FC236}">
              <a16:creationId xmlns:a16="http://schemas.microsoft.com/office/drawing/2014/main" id="{90156126-4034-4D1F-BF5B-AF3A11E3B12E}"/>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39" name="ZoneTexte 238">
          <a:extLst>
            <a:ext uri="{FF2B5EF4-FFF2-40B4-BE49-F238E27FC236}">
              <a16:creationId xmlns:a16="http://schemas.microsoft.com/office/drawing/2014/main" id="{0E1BF046-88FD-4A20-8277-70D49993FD73}"/>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40" name="ZoneTexte 239">
          <a:extLst>
            <a:ext uri="{FF2B5EF4-FFF2-40B4-BE49-F238E27FC236}">
              <a16:creationId xmlns:a16="http://schemas.microsoft.com/office/drawing/2014/main" id="{BBF7BC4B-DEE2-4F2D-B570-597712A5C673}"/>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140</xdr:row>
      <xdr:rowOff>38100</xdr:rowOff>
    </xdr:from>
    <xdr:ext cx="184731" cy="264560"/>
    <xdr:sp macro="" textlink="">
      <xdr:nvSpPr>
        <xdr:cNvPr id="241" name="ZoneTexte 240">
          <a:extLst>
            <a:ext uri="{FF2B5EF4-FFF2-40B4-BE49-F238E27FC236}">
              <a16:creationId xmlns:a16="http://schemas.microsoft.com/office/drawing/2014/main" id="{E7191AEA-79DF-4C23-8BB4-9F77388932C4}"/>
            </a:ext>
          </a:extLst>
        </xdr:cNvPr>
        <xdr:cNvSpPr txBox="1"/>
      </xdr:nvSpPr>
      <xdr:spPr>
        <a:xfrm>
          <a:off x="22050375" y="358568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2" name="ZoneTexte 241">
          <a:extLst>
            <a:ext uri="{FF2B5EF4-FFF2-40B4-BE49-F238E27FC236}">
              <a16:creationId xmlns:a16="http://schemas.microsoft.com/office/drawing/2014/main" id="{D6FEBC73-41EF-4FED-BD87-4E9F83DAC3F0}"/>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3" name="ZoneTexte 242">
          <a:extLst>
            <a:ext uri="{FF2B5EF4-FFF2-40B4-BE49-F238E27FC236}">
              <a16:creationId xmlns:a16="http://schemas.microsoft.com/office/drawing/2014/main" id="{0642B7C5-85B4-44D8-874C-1FC34B82C7C3}"/>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4" name="ZoneTexte 243">
          <a:extLst>
            <a:ext uri="{FF2B5EF4-FFF2-40B4-BE49-F238E27FC236}">
              <a16:creationId xmlns:a16="http://schemas.microsoft.com/office/drawing/2014/main" id="{F61AFF35-5ECD-4A96-887F-1E10E4AB36AD}"/>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5" name="ZoneTexte 244">
          <a:extLst>
            <a:ext uri="{FF2B5EF4-FFF2-40B4-BE49-F238E27FC236}">
              <a16:creationId xmlns:a16="http://schemas.microsoft.com/office/drawing/2014/main" id="{EF25431A-FB73-4337-B02A-C95591AB4FDA}"/>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6" name="ZoneTexte 245">
          <a:extLst>
            <a:ext uri="{FF2B5EF4-FFF2-40B4-BE49-F238E27FC236}">
              <a16:creationId xmlns:a16="http://schemas.microsoft.com/office/drawing/2014/main" id="{C4DD6F65-C840-4B3C-B0C0-0A1535851324}"/>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7" name="ZoneTexte 246">
          <a:extLst>
            <a:ext uri="{FF2B5EF4-FFF2-40B4-BE49-F238E27FC236}">
              <a16:creationId xmlns:a16="http://schemas.microsoft.com/office/drawing/2014/main" id="{1275CF6E-0A7B-4D2D-9280-91607FB5C2BB}"/>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8" name="ZoneTexte 247">
          <a:extLst>
            <a:ext uri="{FF2B5EF4-FFF2-40B4-BE49-F238E27FC236}">
              <a16:creationId xmlns:a16="http://schemas.microsoft.com/office/drawing/2014/main" id="{7A9E50D5-23C9-46B8-95BD-6BAD5B32140B}"/>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49" name="ZoneTexte 248">
          <a:extLst>
            <a:ext uri="{FF2B5EF4-FFF2-40B4-BE49-F238E27FC236}">
              <a16:creationId xmlns:a16="http://schemas.microsoft.com/office/drawing/2014/main" id="{6BA9EB93-28C3-41FE-9CF4-CA589037C330}"/>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0" name="ZoneTexte 249">
          <a:extLst>
            <a:ext uri="{FF2B5EF4-FFF2-40B4-BE49-F238E27FC236}">
              <a16:creationId xmlns:a16="http://schemas.microsoft.com/office/drawing/2014/main" id="{1552DEC3-6475-4444-88D9-03D6817261BC}"/>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1" name="ZoneTexte 250">
          <a:extLst>
            <a:ext uri="{FF2B5EF4-FFF2-40B4-BE49-F238E27FC236}">
              <a16:creationId xmlns:a16="http://schemas.microsoft.com/office/drawing/2014/main" id="{C6E6AFA9-FE46-4375-9675-5AFEE9457DB5}"/>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2" name="ZoneTexte 251">
          <a:extLst>
            <a:ext uri="{FF2B5EF4-FFF2-40B4-BE49-F238E27FC236}">
              <a16:creationId xmlns:a16="http://schemas.microsoft.com/office/drawing/2014/main" id="{118F1E88-CA48-4C70-827E-58B33EAB825A}"/>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3" name="ZoneTexte 252">
          <a:extLst>
            <a:ext uri="{FF2B5EF4-FFF2-40B4-BE49-F238E27FC236}">
              <a16:creationId xmlns:a16="http://schemas.microsoft.com/office/drawing/2014/main" id="{7392A694-96F6-4EB4-83E7-32AC1243DA5B}"/>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4" name="ZoneTexte 253">
          <a:extLst>
            <a:ext uri="{FF2B5EF4-FFF2-40B4-BE49-F238E27FC236}">
              <a16:creationId xmlns:a16="http://schemas.microsoft.com/office/drawing/2014/main" id="{53F072D2-1181-496A-A41D-7E20E09240ED}"/>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5" name="ZoneTexte 254">
          <a:extLst>
            <a:ext uri="{FF2B5EF4-FFF2-40B4-BE49-F238E27FC236}">
              <a16:creationId xmlns:a16="http://schemas.microsoft.com/office/drawing/2014/main" id="{946E0166-FEC5-46D3-8E96-1DE90A56DB5D}"/>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6" name="ZoneTexte 255">
          <a:extLst>
            <a:ext uri="{FF2B5EF4-FFF2-40B4-BE49-F238E27FC236}">
              <a16:creationId xmlns:a16="http://schemas.microsoft.com/office/drawing/2014/main" id="{EC76DEA6-B935-4E8F-A728-39FDBA0B211C}"/>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0</xdr:rowOff>
    </xdr:from>
    <xdr:ext cx="184731" cy="264560"/>
    <xdr:sp macro="" textlink="">
      <xdr:nvSpPr>
        <xdr:cNvPr id="257" name="ZoneTexte 256">
          <a:extLst>
            <a:ext uri="{FF2B5EF4-FFF2-40B4-BE49-F238E27FC236}">
              <a16:creationId xmlns:a16="http://schemas.microsoft.com/office/drawing/2014/main" id="{D17968E1-0A41-483A-BF96-EC1B36CF40E5}"/>
            </a:ext>
          </a:extLst>
        </xdr:cNvPr>
        <xdr:cNvSpPr txBox="1"/>
      </xdr:nvSpPr>
      <xdr:spPr>
        <a:xfrm>
          <a:off x="22050375" y="29075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58" name="ZoneTexte 257">
          <a:extLst>
            <a:ext uri="{FF2B5EF4-FFF2-40B4-BE49-F238E27FC236}">
              <a16:creationId xmlns:a16="http://schemas.microsoft.com/office/drawing/2014/main" id="{4EE44A2E-B75F-4497-99F2-C230770D6718}"/>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59" name="ZoneTexte 258">
          <a:extLst>
            <a:ext uri="{FF2B5EF4-FFF2-40B4-BE49-F238E27FC236}">
              <a16:creationId xmlns:a16="http://schemas.microsoft.com/office/drawing/2014/main" id="{7ACBAB47-8DA8-402E-A559-62C278B86846}"/>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0" name="ZoneTexte 259">
          <a:extLst>
            <a:ext uri="{FF2B5EF4-FFF2-40B4-BE49-F238E27FC236}">
              <a16:creationId xmlns:a16="http://schemas.microsoft.com/office/drawing/2014/main" id="{616BEA53-A7CE-4AC9-A17C-4008165AAECA}"/>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1" name="ZoneTexte 260">
          <a:extLst>
            <a:ext uri="{FF2B5EF4-FFF2-40B4-BE49-F238E27FC236}">
              <a16:creationId xmlns:a16="http://schemas.microsoft.com/office/drawing/2014/main" id="{FC8CAD11-B728-43B2-A7D5-E893094D73F1}"/>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2" name="ZoneTexte 261">
          <a:extLst>
            <a:ext uri="{FF2B5EF4-FFF2-40B4-BE49-F238E27FC236}">
              <a16:creationId xmlns:a16="http://schemas.microsoft.com/office/drawing/2014/main" id="{7A87FF4D-C9CC-4D3F-821F-B1C91B1D1232}"/>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3" name="ZoneTexte 262">
          <a:extLst>
            <a:ext uri="{FF2B5EF4-FFF2-40B4-BE49-F238E27FC236}">
              <a16:creationId xmlns:a16="http://schemas.microsoft.com/office/drawing/2014/main" id="{1B987038-BACF-4DBA-9123-313AC508B1F4}"/>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4" name="ZoneTexte 263">
          <a:extLst>
            <a:ext uri="{FF2B5EF4-FFF2-40B4-BE49-F238E27FC236}">
              <a16:creationId xmlns:a16="http://schemas.microsoft.com/office/drawing/2014/main" id="{79410A69-EA67-4623-9469-0C11F1162362}"/>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5" name="ZoneTexte 264">
          <a:extLst>
            <a:ext uri="{FF2B5EF4-FFF2-40B4-BE49-F238E27FC236}">
              <a16:creationId xmlns:a16="http://schemas.microsoft.com/office/drawing/2014/main" id="{D990248A-FF4E-4800-863B-D700F386DBFE}"/>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6" name="ZoneTexte 265">
          <a:extLst>
            <a:ext uri="{FF2B5EF4-FFF2-40B4-BE49-F238E27FC236}">
              <a16:creationId xmlns:a16="http://schemas.microsoft.com/office/drawing/2014/main" id="{171F4A91-0BC1-4578-AFEC-E06FB9C2DDB2}"/>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7" name="ZoneTexte 266">
          <a:extLst>
            <a:ext uri="{FF2B5EF4-FFF2-40B4-BE49-F238E27FC236}">
              <a16:creationId xmlns:a16="http://schemas.microsoft.com/office/drawing/2014/main" id="{95D40C7A-D40A-4942-A9AF-8A7E91273635}"/>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8" name="ZoneTexte 267">
          <a:extLst>
            <a:ext uri="{FF2B5EF4-FFF2-40B4-BE49-F238E27FC236}">
              <a16:creationId xmlns:a16="http://schemas.microsoft.com/office/drawing/2014/main" id="{9E6E7E02-99B4-4A82-9CCD-A5E9E05F44DF}"/>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69" name="ZoneTexte 268">
          <a:extLst>
            <a:ext uri="{FF2B5EF4-FFF2-40B4-BE49-F238E27FC236}">
              <a16:creationId xmlns:a16="http://schemas.microsoft.com/office/drawing/2014/main" id="{F3312ED5-DC22-4F9D-A6B2-66CC8745D62E}"/>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0" name="ZoneTexte 269">
          <a:extLst>
            <a:ext uri="{FF2B5EF4-FFF2-40B4-BE49-F238E27FC236}">
              <a16:creationId xmlns:a16="http://schemas.microsoft.com/office/drawing/2014/main" id="{7CBBA022-99D1-42E8-A2BB-5BA3DE7FE127}"/>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1" name="ZoneTexte 270">
          <a:extLst>
            <a:ext uri="{FF2B5EF4-FFF2-40B4-BE49-F238E27FC236}">
              <a16:creationId xmlns:a16="http://schemas.microsoft.com/office/drawing/2014/main" id="{5535DEFF-D760-48B2-B726-F298C7092DD4}"/>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2" name="ZoneTexte 271">
          <a:extLst>
            <a:ext uri="{FF2B5EF4-FFF2-40B4-BE49-F238E27FC236}">
              <a16:creationId xmlns:a16="http://schemas.microsoft.com/office/drawing/2014/main" id="{FC5D604F-127D-4CEE-8AA1-5674EE9C69DB}"/>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3" name="ZoneTexte 272">
          <a:extLst>
            <a:ext uri="{FF2B5EF4-FFF2-40B4-BE49-F238E27FC236}">
              <a16:creationId xmlns:a16="http://schemas.microsoft.com/office/drawing/2014/main" id="{8B0DD02D-A425-4F7E-8B88-9175B5D3B04F}"/>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4" name="ZoneTexte 273">
          <a:extLst>
            <a:ext uri="{FF2B5EF4-FFF2-40B4-BE49-F238E27FC236}">
              <a16:creationId xmlns:a16="http://schemas.microsoft.com/office/drawing/2014/main" id="{8A1DD001-F92A-4AD8-9398-0659ED342525}"/>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5" name="ZoneTexte 274">
          <a:extLst>
            <a:ext uri="{FF2B5EF4-FFF2-40B4-BE49-F238E27FC236}">
              <a16:creationId xmlns:a16="http://schemas.microsoft.com/office/drawing/2014/main" id="{4B6AF6A7-8B88-4B60-97DC-1A5B96626DCB}"/>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6" name="ZoneTexte 275">
          <a:extLst>
            <a:ext uri="{FF2B5EF4-FFF2-40B4-BE49-F238E27FC236}">
              <a16:creationId xmlns:a16="http://schemas.microsoft.com/office/drawing/2014/main" id="{630BA514-F314-4700-8209-55613AF9323D}"/>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oneCellAnchor>
    <xdr:from>
      <xdr:col>26</xdr:col>
      <xdr:colOff>0</xdr:colOff>
      <xdr:row>108</xdr:row>
      <xdr:rowOff>38100</xdr:rowOff>
    </xdr:from>
    <xdr:ext cx="184731" cy="264560"/>
    <xdr:sp macro="" textlink="">
      <xdr:nvSpPr>
        <xdr:cNvPr id="277" name="ZoneTexte 276">
          <a:extLst>
            <a:ext uri="{FF2B5EF4-FFF2-40B4-BE49-F238E27FC236}">
              <a16:creationId xmlns:a16="http://schemas.microsoft.com/office/drawing/2014/main" id="{B5B1C347-EFC2-4637-AC11-1379163C7A82}"/>
            </a:ext>
          </a:extLst>
        </xdr:cNvPr>
        <xdr:cNvSpPr txBox="1"/>
      </xdr:nvSpPr>
      <xdr:spPr>
        <a:xfrm>
          <a:off x="22050375" y="291131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BE"/>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PUB-O7090000\DB\2022%20initial\Tableau%20d&#233;penses\Tableau%20d&#233;penses%20-%202022%20INI%2007-1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Synthèse (à modifier)"/>
      <sheetName val="Budget 2022"/>
      <sheetName val="Ministres"/>
      <sheetName val="Codes SEC"/>
      <sheetName val="Catégories"/>
      <sheetName val="Global"/>
    </sheetNames>
    <sheetDataSet>
      <sheetData sheetId="0" refreshError="1"/>
      <sheetData sheetId="1" refreshError="1"/>
      <sheetData sheetId="2"/>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7645"/>
  <sheetViews>
    <sheetView tabSelected="1" zoomScale="130" zoomScaleNormal="130" zoomScaleSheetLayoutView="110" zoomScalePageLayoutView="70" workbookViewId="0">
      <pane xSplit="13" ySplit="8" topLeftCell="N256" activePane="bottomRight" state="frozen"/>
      <selection pane="topRight" activeCell="N1" sqref="N1"/>
      <selection pane="bottomLeft" activeCell="A9" sqref="A9"/>
      <selection pane="bottomRight" activeCell="I262" sqref="I262"/>
    </sheetView>
  </sheetViews>
  <sheetFormatPr baseColWidth="10" defaultColWidth="11.44140625" defaultRowHeight="12" x14ac:dyDescent="0.25"/>
  <cols>
    <col min="1" max="1" width="7.6640625" style="63" customWidth="1"/>
    <col min="2" max="2" width="6.88671875" style="9" customWidth="1"/>
    <col min="3" max="3" width="4.6640625" style="9" customWidth="1"/>
    <col min="4" max="4" width="4.5546875" style="9" customWidth="1"/>
    <col min="5" max="6" width="4.6640625" style="9" customWidth="1"/>
    <col min="7" max="7" width="5.6640625" style="9" customWidth="1"/>
    <col min="8" max="8" width="5.44140625" style="9" bestFit="1" customWidth="1"/>
    <col min="9" max="9" width="11" style="220" customWidth="1"/>
    <col min="10" max="10" width="11.6640625" style="376" customWidth="1"/>
    <col min="11" max="11" width="13.44140625" style="29" hidden="1" customWidth="1"/>
    <col min="12" max="12" width="10.33203125" style="29" hidden="1" customWidth="1"/>
    <col min="13" max="13" width="11.44140625" style="325" hidden="1" customWidth="1"/>
    <col min="14" max="14" width="84.5546875" style="156" customWidth="1"/>
    <col min="15" max="16" width="11.6640625" style="9" customWidth="1"/>
    <col min="17" max="18" width="13.33203125" style="9" customWidth="1"/>
    <col min="19" max="19" width="16" style="9" customWidth="1"/>
    <col min="20" max="20" width="13.6640625" style="9" customWidth="1"/>
    <col min="21" max="21" width="14.33203125" style="9" customWidth="1"/>
    <col min="22" max="22" width="13.6640625" style="9" customWidth="1"/>
    <col min="23" max="23" width="15.109375" style="9" customWidth="1"/>
    <col min="24" max="24" width="13.109375" style="9" hidden="1" customWidth="1"/>
    <col min="25" max="25" width="11.33203125" style="9" hidden="1" customWidth="1"/>
    <col min="26" max="26" width="12.6640625" style="9" customWidth="1"/>
    <col min="27" max="27" width="11.44140625" style="9"/>
    <col min="28" max="28" width="11.44140625" style="9" customWidth="1"/>
    <col min="29" max="29" width="11.44140625" style="9"/>
    <col min="30" max="30" width="14.6640625" style="9" customWidth="1"/>
    <col min="31" max="31" width="17.109375" style="9" customWidth="1"/>
    <col min="32" max="16384" width="11.44140625" style="9"/>
  </cols>
  <sheetData>
    <row r="1" spans="1:26" ht="12.6" thickBot="1" x14ac:dyDescent="0.3">
      <c r="A1" s="62"/>
      <c r="B1" s="8"/>
      <c r="C1" s="8"/>
      <c r="D1" s="8"/>
      <c r="E1" s="8"/>
      <c r="F1" s="8"/>
      <c r="G1" s="8"/>
      <c r="H1" s="8"/>
      <c r="I1" s="219"/>
      <c r="J1" s="369"/>
      <c r="K1" s="222"/>
      <c r="L1" s="222"/>
      <c r="M1" s="316"/>
      <c r="N1" s="152"/>
      <c r="O1" s="8"/>
      <c r="P1" s="8"/>
      <c r="Q1" s="8"/>
      <c r="R1" s="8"/>
      <c r="S1" s="8"/>
      <c r="T1" s="8"/>
      <c r="V1" s="8"/>
      <c r="W1" s="211"/>
      <c r="X1" s="211"/>
      <c r="Z1" s="211"/>
    </row>
    <row r="2" spans="1:26" ht="25.5" customHeight="1" thickBot="1" x14ac:dyDescent="0.4">
      <c r="A2" s="658" t="s">
        <v>2835</v>
      </c>
      <c r="B2" s="659"/>
      <c r="C2" s="659"/>
      <c r="D2" s="659"/>
      <c r="E2" s="659"/>
      <c r="F2" s="659"/>
      <c r="G2" s="659"/>
      <c r="H2" s="659"/>
      <c r="I2" s="659"/>
      <c r="J2" s="659"/>
      <c r="K2" s="659"/>
      <c r="L2" s="659"/>
      <c r="M2" s="659"/>
      <c r="N2" s="659"/>
      <c r="O2" s="659"/>
      <c r="P2" s="659"/>
      <c r="Q2" s="659"/>
      <c r="R2" s="659"/>
      <c r="S2" s="659"/>
      <c r="T2" s="659"/>
      <c r="U2" s="659"/>
      <c r="V2" s="660"/>
      <c r="W2" s="331"/>
      <c r="X2" s="309"/>
      <c r="Y2" s="310"/>
    </row>
    <row r="3" spans="1:26" s="156" customFormat="1" ht="24.45" customHeight="1" thickBot="1" x14ac:dyDescent="0.35">
      <c r="A3" s="679" t="s">
        <v>2558</v>
      </c>
      <c r="B3" s="679" t="s">
        <v>37</v>
      </c>
      <c r="C3" s="667" t="s">
        <v>38</v>
      </c>
      <c r="D3" s="668"/>
      <c r="E3" s="669"/>
      <c r="F3" s="679" t="s">
        <v>2278</v>
      </c>
      <c r="G3" s="702" t="s">
        <v>2588</v>
      </c>
      <c r="H3" s="703"/>
      <c r="I3" s="690" t="s">
        <v>2591</v>
      </c>
      <c r="J3" s="691"/>
      <c r="K3" s="682" t="s">
        <v>2423</v>
      </c>
      <c r="L3" s="683"/>
      <c r="M3" s="684"/>
      <c r="N3" s="661" t="s">
        <v>2589</v>
      </c>
      <c r="O3" s="692" t="s">
        <v>2828</v>
      </c>
      <c r="P3" s="692"/>
      <c r="Q3" s="692"/>
      <c r="R3" s="692"/>
      <c r="S3" s="693"/>
      <c r="T3" s="661" t="s">
        <v>2690</v>
      </c>
      <c r="U3" s="664" t="s">
        <v>39</v>
      </c>
      <c r="V3" s="661" t="s">
        <v>2831</v>
      </c>
      <c r="W3" s="33"/>
      <c r="X3" s="205"/>
      <c r="Y3" s="311"/>
    </row>
    <row r="4" spans="1:26" s="156" customFormat="1" ht="30.75" customHeight="1" x14ac:dyDescent="0.25">
      <c r="A4" s="680"/>
      <c r="B4" s="680"/>
      <c r="C4" s="670" t="s">
        <v>40</v>
      </c>
      <c r="D4" s="673" t="s">
        <v>41</v>
      </c>
      <c r="E4" s="676" t="s">
        <v>42</v>
      </c>
      <c r="F4" s="680"/>
      <c r="G4" s="704"/>
      <c r="H4" s="705"/>
      <c r="I4" s="696" t="s">
        <v>136</v>
      </c>
      <c r="J4" s="699" t="s">
        <v>135</v>
      </c>
      <c r="K4" s="685" t="s">
        <v>2418</v>
      </c>
      <c r="L4" s="685" t="s">
        <v>2420</v>
      </c>
      <c r="M4" s="687" t="s">
        <v>2421</v>
      </c>
      <c r="N4" s="662"/>
      <c r="O4" s="694"/>
      <c r="P4" s="694"/>
      <c r="Q4" s="694"/>
      <c r="R4" s="694"/>
      <c r="S4" s="695"/>
      <c r="T4" s="662"/>
      <c r="U4" s="665"/>
      <c r="V4" s="662"/>
      <c r="W4" s="33"/>
      <c r="X4" s="205"/>
      <c r="Y4" s="311"/>
    </row>
    <row r="5" spans="1:26" s="156" customFormat="1" ht="24" customHeight="1" thickBot="1" x14ac:dyDescent="0.3">
      <c r="A5" s="680"/>
      <c r="B5" s="680"/>
      <c r="C5" s="671"/>
      <c r="D5" s="674"/>
      <c r="E5" s="677"/>
      <c r="F5" s="680"/>
      <c r="G5" s="706"/>
      <c r="H5" s="707"/>
      <c r="I5" s="697"/>
      <c r="J5" s="700"/>
      <c r="K5" s="685"/>
      <c r="L5" s="685"/>
      <c r="M5" s="688"/>
      <c r="N5" s="662"/>
      <c r="O5" s="694"/>
      <c r="P5" s="694"/>
      <c r="Q5" s="694"/>
      <c r="R5" s="694"/>
      <c r="S5" s="695"/>
      <c r="T5" s="662"/>
      <c r="U5" s="665"/>
      <c r="V5" s="662"/>
      <c r="W5" s="33"/>
      <c r="X5" s="205"/>
      <c r="Y5" s="311"/>
    </row>
    <row r="6" spans="1:26" ht="34.5" customHeight="1" thickBot="1" x14ac:dyDescent="0.3">
      <c r="A6" s="681"/>
      <c r="B6" s="681"/>
      <c r="C6" s="672"/>
      <c r="D6" s="675"/>
      <c r="E6" s="678"/>
      <c r="F6" s="681"/>
      <c r="G6" s="201" t="s">
        <v>43</v>
      </c>
      <c r="H6" s="202" t="s">
        <v>44</v>
      </c>
      <c r="I6" s="698"/>
      <c r="J6" s="701"/>
      <c r="K6" s="686"/>
      <c r="L6" s="686"/>
      <c r="M6" s="689"/>
      <c r="N6" s="663"/>
      <c r="O6" s="82">
        <v>2021</v>
      </c>
      <c r="P6" s="82">
        <v>2022</v>
      </c>
      <c r="Q6" s="82">
        <v>2023</v>
      </c>
      <c r="R6" s="82">
        <v>2024</v>
      </c>
      <c r="S6" s="82">
        <v>2025</v>
      </c>
      <c r="T6" s="663"/>
      <c r="U6" s="666"/>
      <c r="V6" s="663"/>
      <c r="W6" s="336"/>
      <c r="X6" s="315" t="s">
        <v>2415</v>
      </c>
      <c r="Y6" s="315" t="s">
        <v>2416</v>
      </c>
      <c r="Z6" s="307"/>
    </row>
    <row r="7" spans="1:26" ht="12.75" customHeight="1" thickBot="1" x14ac:dyDescent="0.3">
      <c r="A7" s="350" t="s">
        <v>45</v>
      </c>
      <c r="B7" s="97" t="s">
        <v>46</v>
      </c>
      <c r="C7" s="116" t="s">
        <v>47</v>
      </c>
      <c r="D7" s="72" t="s">
        <v>48</v>
      </c>
      <c r="E7" s="117" t="s">
        <v>49</v>
      </c>
      <c r="F7" s="228" t="s">
        <v>50</v>
      </c>
      <c r="G7" s="227" t="s">
        <v>51</v>
      </c>
      <c r="H7" s="115" t="s">
        <v>2590</v>
      </c>
      <c r="I7" s="10" t="s">
        <v>52</v>
      </c>
      <c r="J7" s="10" t="s">
        <v>2602</v>
      </c>
      <c r="K7" s="10"/>
      <c r="L7" s="10"/>
      <c r="M7" s="317"/>
      <c r="N7" s="153" t="s">
        <v>53</v>
      </c>
      <c r="O7" s="74" t="s">
        <v>54</v>
      </c>
      <c r="P7" s="74" t="s">
        <v>55</v>
      </c>
      <c r="Q7" s="74" t="s">
        <v>56</v>
      </c>
      <c r="R7" s="74" t="s">
        <v>114</v>
      </c>
      <c r="S7" s="74" t="s">
        <v>57</v>
      </c>
      <c r="T7" s="73" t="s">
        <v>58</v>
      </c>
      <c r="U7" s="10" t="s">
        <v>2404</v>
      </c>
      <c r="V7" s="10" t="s">
        <v>2405</v>
      </c>
      <c r="W7" s="328"/>
      <c r="X7" s="309"/>
      <c r="Y7" s="310"/>
    </row>
    <row r="8" spans="1:26" ht="17.25" customHeight="1" x14ac:dyDescent="0.25">
      <c r="A8" s="98"/>
      <c r="B8" s="98"/>
      <c r="C8" s="109"/>
      <c r="D8" s="91"/>
      <c r="E8" s="110"/>
      <c r="F8" s="89"/>
      <c r="G8" s="19"/>
      <c r="H8" s="12"/>
      <c r="I8" s="368"/>
      <c r="J8" s="370"/>
      <c r="K8" s="225"/>
      <c r="L8" s="225"/>
      <c r="M8" s="318"/>
      <c r="N8" s="11"/>
      <c r="O8" s="81"/>
      <c r="P8" s="81"/>
      <c r="Q8" s="81"/>
      <c r="R8" s="143"/>
      <c r="S8" s="65"/>
      <c r="T8" s="65"/>
      <c r="U8" s="333"/>
      <c r="V8" s="332"/>
      <c r="W8" s="139"/>
      <c r="X8" s="205"/>
      <c r="Y8" s="311"/>
    </row>
    <row r="9" spans="1:26" ht="14.7" customHeight="1" x14ac:dyDescent="0.25">
      <c r="A9" s="453" t="s">
        <v>1919</v>
      </c>
      <c r="B9" s="464" t="s">
        <v>109</v>
      </c>
      <c r="C9" s="464">
        <v>1</v>
      </c>
      <c r="D9" s="465">
        <v>1</v>
      </c>
      <c r="E9" s="466">
        <v>19</v>
      </c>
      <c r="F9" s="467">
        <v>1000</v>
      </c>
      <c r="G9" s="468">
        <v>16</v>
      </c>
      <c r="H9" s="486">
        <v>11</v>
      </c>
      <c r="I9" s="470">
        <v>91611000</v>
      </c>
      <c r="J9" s="420" t="s">
        <v>2581</v>
      </c>
      <c r="K9" s="487" t="s">
        <v>2419</v>
      </c>
      <c r="L9" s="487">
        <v>2025</v>
      </c>
      <c r="M9" s="488">
        <v>45665</v>
      </c>
      <c r="N9" s="390" t="s">
        <v>2583</v>
      </c>
      <c r="O9" s="489"/>
      <c r="P9" s="489"/>
      <c r="Q9" s="489"/>
      <c r="R9" s="490"/>
      <c r="S9" s="424">
        <v>39431.839999999997</v>
      </c>
      <c r="T9" s="393">
        <v>315</v>
      </c>
      <c r="U9" s="425">
        <f t="shared" ref="U9:U36" si="0">V9-T9</f>
        <v>-315</v>
      </c>
      <c r="V9" s="393"/>
      <c r="W9" s="139"/>
      <c r="X9" s="312" t="str">
        <f t="shared" ref="X9:X30" si="1">G9&amp;"."&amp;H9</f>
        <v>16.11</v>
      </c>
      <c r="Y9" s="311" t="b">
        <f>COUNTIF('Codes SEC'!$B$2:$F$460,X9)&gt;0</f>
        <v>1</v>
      </c>
    </row>
    <row r="10" spans="1:26" ht="14.7" customHeight="1" x14ac:dyDescent="0.25">
      <c r="A10" s="453" t="s">
        <v>1919</v>
      </c>
      <c r="B10" s="464" t="s">
        <v>109</v>
      </c>
      <c r="C10" s="464">
        <v>1</v>
      </c>
      <c r="D10" s="465">
        <v>1</v>
      </c>
      <c r="E10" s="466">
        <v>19</v>
      </c>
      <c r="F10" s="467">
        <v>1000</v>
      </c>
      <c r="G10" s="468">
        <v>16</v>
      </c>
      <c r="H10" s="486">
        <v>12</v>
      </c>
      <c r="I10" s="470">
        <v>91612000</v>
      </c>
      <c r="J10" s="420" t="s">
        <v>2582</v>
      </c>
      <c r="K10" s="487" t="s">
        <v>2419</v>
      </c>
      <c r="L10" s="487">
        <v>2025</v>
      </c>
      <c r="M10" s="488">
        <v>45665</v>
      </c>
      <c r="N10" s="390" t="s">
        <v>2584</v>
      </c>
      <c r="O10" s="489"/>
      <c r="P10" s="489"/>
      <c r="Q10" s="489"/>
      <c r="R10" s="490"/>
      <c r="S10" s="424">
        <v>1448451.25</v>
      </c>
      <c r="T10" s="393">
        <v>1185</v>
      </c>
      <c r="U10" s="425">
        <f t="shared" si="0"/>
        <v>-1185</v>
      </c>
      <c r="V10" s="393"/>
      <c r="W10" s="139"/>
      <c r="X10" s="312" t="str">
        <f t="shared" si="1"/>
        <v>16.12</v>
      </c>
      <c r="Y10" s="311" t="b">
        <f>COUNTIF('Codes SEC'!$B$2:$F$460,X10)&gt;0</f>
        <v>1</v>
      </c>
    </row>
    <row r="11" spans="1:26" ht="14.4" x14ac:dyDescent="0.3">
      <c r="A11" s="453" t="s">
        <v>1919</v>
      </c>
      <c r="B11" s="464" t="s">
        <v>109</v>
      </c>
      <c r="C11" s="464">
        <v>1</v>
      </c>
      <c r="D11" s="465">
        <v>1</v>
      </c>
      <c r="E11" s="466">
        <v>19</v>
      </c>
      <c r="F11" s="467">
        <v>1000</v>
      </c>
      <c r="G11" s="468">
        <v>26</v>
      </c>
      <c r="H11" s="486">
        <v>10</v>
      </c>
      <c r="I11" s="470" t="s">
        <v>2136</v>
      </c>
      <c r="J11" s="420" t="s">
        <v>2409</v>
      </c>
      <c r="K11" s="421" t="s">
        <v>2419</v>
      </c>
      <c r="L11" s="421" t="s">
        <v>2424</v>
      </c>
      <c r="M11" s="422">
        <v>44991</v>
      </c>
      <c r="N11" s="451" t="s">
        <v>2417</v>
      </c>
      <c r="O11" s="491"/>
      <c r="P11" s="423"/>
      <c r="Q11" s="423">
        <v>15008534.76</v>
      </c>
      <c r="R11" s="424">
        <v>13400568.789999999</v>
      </c>
      <c r="S11" s="424">
        <v>16285515.359999999</v>
      </c>
      <c r="T11" s="393">
        <v>13401</v>
      </c>
      <c r="U11" s="425">
        <f t="shared" si="0"/>
        <v>-13401</v>
      </c>
      <c r="V11" s="393"/>
      <c r="W11" s="199"/>
      <c r="X11" s="312" t="str">
        <f t="shared" si="1"/>
        <v>26.10</v>
      </c>
      <c r="Y11" s="311" t="b">
        <f>COUNTIF('Codes SEC'!$B$2:$F$460,X11)&gt;0</f>
        <v>1</v>
      </c>
    </row>
    <row r="12" spans="1:26" ht="14.4" x14ac:dyDescent="0.3">
      <c r="A12" s="379" t="s">
        <v>1919</v>
      </c>
      <c r="B12" s="379" t="s">
        <v>109</v>
      </c>
      <c r="C12" s="380">
        <v>1</v>
      </c>
      <c r="D12" s="381">
        <v>1</v>
      </c>
      <c r="E12" s="382">
        <v>19</v>
      </c>
      <c r="F12" s="383">
        <v>1000</v>
      </c>
      <c r="G12" s="384">
        <v>36</v>
      </c>
      <c r="H12" s="419">
        <v>40</v>
      </c>
      <c r="I12" s="386" t="s">
        <v>2169</v>
      </c>
      <c r="J12" s="420" t="s">
        <v>2035</v>
      </c>
      <c r="K12" s="421"/>
      <c r="L12" s="421"/>
      <c r="M12" s="422"/>
      <c r="N12" s="390" t="s">
        <v>71</v>
      </c>
      <c r="O12" s="423">
        <v>1288495833.98</v>
      </c>
      <c r="P12" s="423">
        <v>1350552122.3299999</v>
      </c>
      <c r="Q12" s="423">
        <v>1179981771.1500001</v>
      </c>
      <c r="R12" s="424">
        <v>1203708498.75</v>
      </c>
      <c r="S12" s="424">
        <v>959536176.49000001</v>
      </c>
      <c r="T12" s="393">
        <v>959263</v>
      </c>
      <c r="U12" s="425">
        <f t="shared" si="0"/>
        <v>-959263</v>
      </c>
      <c r="V12" s="393"/>
      <c r="W12" s="199"/>
      <c r="X12" s="312" t="str">
        <f t="shared" si="1"/>
        <v>36.40</v>
      </c>
      <c r="Y12" s="311" t="b">
        <f>COUNTIF('Codes SEC'!$B$2:$F$460,X12)&gt;0</f>
        <v>1</v>
      </c>
    </row>
    <row r="13" spans="1:26" ht="14.4" x14ac:dyDescent="0.3">
      <c r="A13" s="379" t="s">
        <v>1919</v>
      </c>
      <c r="B13" s="379" t="s">
        <v>109</v>
      </c>
      <c r="C13" s="380">
        <v>1</v>
      </c>
      <c r="D13" s="381">
        <v>1</v>
      </c>
      <c r="E13" s="382">
        <v>19</v>
      </c>
      <c r="F13" s="383">
        <v>1000</v>
      </c>
      <c r="G13" s="384">
        <v>36</v>
      </c>
      <c r="H13" s="419">
        <v>40</v>
      </c>
      <c r="I13" s="386" t="s">
        <v>2169</v>
      </c>
      <c r="J13" s="420" t="s">
        <v>2036</v>
      </c>
      <c r="K13" s="421"/>
      <c r="L13" s="421"/>
      <c r="M13" s="422"/>
      <c r="N13" s="390" t="s">
        <v>72</v>
      </c>
      <c r="O13" s="423">
        <v>100274088.65999998</v>
      </c>
      <c r="P13" s="423">
        <v>96264778.609999999</v>
      </c>
      <c r="Q13" s="423">
        <v>74037051.719999999</v>
      </c>
      <c r="R13" s="424">
        <v>72972558.760000005</v>
      </c>
      <c r="S13" s="424">
        <v>94058860.400000006</v>
      </c>
      <c r="T13" s="393">
        <v>94316</v>
      </c>
      <c r="U13" s="425">
        <f t="shared" si="0"/>
        <v>-94316</v>
      </c>
      <c r="V13" s="393"/>
      <c r="W13" s="199"/>
      <c r="X13" s="312" t="str">
        <f t="shared" si="1"/>
        <v>36.40</v>
      </c>
      <c r="Y13" s="311" t="b">
        <f>COUNTIF('Codes SEC'!$B$2:$F$460,X13)&gt;0</f>
        <v>1</v>
      </c>
    </row>
    <row r="14" spans="1:26" ht="24" x14ac:dyDescent="0.3">
      <c r="A14" s="379" t="s">
        <v>1919</v>
      </c>
      <c r="B14" s="379" t="s">
        <v>109</v>
      </c>
      <c r="C14" s="380">
        <v>1</v>
      </c>
      <c r="D14" s="381">
        <v>1</v>
      </c>
      <c r="E14" s="382">
        <v>19</v>
      </c>
      <c r="F14" s="383">
        <v>1000</v>
      </c>
      <c r="G14" s="384">
        <v>36</v>
      </c>
      <c r="H14" s="419">
        <v>40</v>
      </c>
      <c r="I14" s="386" t="s">
        <v>2169</v>
      </c>
      <c r="J14" s="420" t="s">
        <v>2037</v>
      </c>
      <c r="K14" s="421"/>
      <c r="L14" s="421"/>
      <c r="M14" s="422"/>
      <c r="N14" s="492" t="s">
        <v>73</v>
      </c>
      <c r="O14" s="423">
        <v>25993412.600000001</v>
      </c>
      <c r="P14" s="423">
        <v>31036087.059999999</v>
      </c>
      <c r="Q14" s="423">
        <v>26788824.73</v>
      </c>
      <c r="R14" s="424">
        <v>26572067.91</v>
      </c>
      <c r="S14" s="424">
        <v>28174617.52</v>
      </c>
      <c r="T14" s="393">
        <v>39687</v>
      </c>
      <c r="U14" s="425">
        <f t="shared" si="0"/>
        <v>-39687</v>
      </c>
      <c r="V14" s="393"/>
      <c r="W14" s="199"/>
      <c r="X14" s="312" t="str">
        <f t="shared" si="1"/>
        <v>36.40</v>
      </c>
      <c r="Y14" s="311" t="b">
        <f>COUNTIF('Codes SEC'!$B$2:$F$460,X14)&gt;0</f>
        <v>1</v>
      </c>
    </row>
    <row r="15" spans="1:26" ht="14.4" x14ac:dyDescent="0.3">
      <c r="A15" s="379" t="s">
        <v>1919</v>
      </c>
      <c r="B15" s="379" t="s">
        <v>109</v>
      </c>
      <c r="C15" s="380">
        <v>1</v>
      </c>
      <c r="D15" s="381">
        <v>1</v>
      </c>
      <c r="E15" s="382">
        <v>19</v>
      </c>
      <c r="F15" s="383">
        <v>1000</v>
      </c>
      <c r="G15" s="384">
        <v>36</v>
      </c>
      <c r="H15" s="419">
        <v>40</v>
      </c>
      <c r="I15" s="386" t="s">
        <v>2169</v>
      </c>
      <c r="J15" s="420" t="s">
        <v>2038</v>
      </c>
      <c r="K15" s="421"/>
      <c r="L15" s="421"/>
      <c r="M15" s="422"/>
      <c r="N15" s="390" t="s">
        <v>121</v>
      </c>
      <c r="O15" s="423">
        <v>145070997.69</v>
      </c>
      <c r="P15" s="423">
        <v>168257909.56999999</v>
      </c>
      <c r="Q15" s="423">
        <v>143668824.90000001</v>
      </c>
      <c r="R15" s="424">
        <v>166926245.31999999</v>
      </c>
      <c r="S15" s="424">
        <v>168582175.97</v>
      </c>
      <c r="T15" s="393">
        <v>166935</v>
      </c>
      <c r="U15" s="425">
        <f t="shared" si="0"/>
        <v>-166935</v>
      </c>
      <c r="V15" s="393"/>
      <c r="W15" s="199"/>
      <c r="X15" s="312" t="str">
        <f t="shared" si="1"/>
        <v>36.40</v>
      </c>
      <c r="Y15" s="311" t="b">
        <f>COUNTIF('Codes SEC'!$B$2:$F$460,X15)&gt;0</f>
        <v>1</v>
      </c>
    </row>
    <row r="16" spans="1:26" ht="14.4" x14ac:dyDescent="0.3">
      <c r="A16" s="379" t="s">
        <v>1919</v>
      </c>
      <c r="B16" s="379" t="s">
        <v>109</v>
      </c>
      <c r="C16" s="380">
        <v>1</v>
      </c>
      <c r="D16" s="381">
        <v>1</v>
      </c>
      <c r="E16" s="382">
        <v>19</v>
      </c>
      <c r="F16" s="383">
        <v>1000</v>
      </c>
      <c r="G16" s="384">
        <v>36</v>
      </c>
      <c r="H16" s="419">
        <v>80</v>
      </c>
      <c r="I16" s="386" t="s">
        <v>2171</v>
      </c>
      <c r="J16" s="420" t="s">
        <v>2041</v>
      </c>
      <c r="K16" s="421"/>
      <c r="L16" s="421"/>
      <c r="M16" s="422"/>
      <c r="N16" s="390" t="s">
        <v>75</v>
      </c>
      <c r="O16" s="423">
        <v>0</v>
      </c>
      <c r="P16" s="423">
        <v>0</v>
      </c>
      <c r="Q16" s="423">
        <v>0</v>
      </c>
      <c r="R16" s="424">
        <v>0</v>
      </c>
      <c r="S16" s="424">
        <v>0</v>
      </c>
      <c r="T16" s="393">
        <v>0</v>
      </c>
      <c r="U16" s="425">
        <f t="shared" si="0"/>
        <v>0</v>
      </c>
      <c r="V16" s="393"/>
      <c r="W16" s="199"/>
      <c r="X16" s="312" t="str">
        <f t="shared" si="1"/>
        <v>36.80</v>
      </c>
      <c r="Y16" s="311" t="b">
        <f>COUNTIF('Codes SEC'!$B$2:$F$460,X16)&gt;0</f>
        <v>1</v>
      </c>
    </row>
    <row r="17" spans="1:26" ht="14.4" x14ac:dyDescent="0.3">
      <c r="A17" s="379" t="s">
        <v>1919</v>
      </c>
      <c r="B17" s="379" t="s">
        <v>109</v>
      </c>
      <c r="C17" s="380">
        <v>1</v>
      </c>
      <c r="D17" s="381">
        <v>1</v>
      </c>
      <c r="E17" s="382">
        <v>19</v>
      </c>
      <c r="F17" s="383">
        <v>1000</v>
      </c>
      <c r="G17" s="384">
        <v>36</v>
      </c>
      <c r="H17" s="419">
        <v>90</v>
      </c>
      <c r="I17" s="386" t="s">
        <v>2130</v>
      </c>
      <c r="J17" s="420" t="s">
        <v>2042</v>
      </c>
      <c r="K17" s="421"/>
      <c r="L17" s="421"/>
      <c r="M17" s="422"/>
      <c r="N17" s="390" t="s">
        <v>76</v>
      </c>
      <c r="O17" s="423">
        <v>40020175.030000001</v>
      </c>
      <c r="P17" s="423">
        <v>43246320.090000004</v>
      </c>
      <c r="Q17" s="423">
        <v>43794699.789999999</v>
      </c>
      <c r="R17" s="424">
        <v>57949254.090000004</v>
      </c>
      <c r="S17" s="424">
        <v>61578855.490000002</v>
      </c>
      <c r="T17" s="393">
        <v>61400</v>
      </c>
      <c r="U17" s="425">
        <f t="shared" si="0"/>
        <v>-61400</v>
      </c>
      <c r="V17" s="393"/>
      <c r="W17" s="199"/>
      <c r="X17" s="312" t="str">
        <f t="shared" si="1"/>
        <v>36.90</v>
      </c>
      <c r="Y17" s="311" t="b">
        <f>COUNTIF('Codes SEC'!$B$2:$F$460,X17)&gt;0</f>
        <v>1</v>
      </c>
    </row>
    <row r="18" spans="1:26" ht="12" customHeight="1" x14ac:dyDescent="0.3">
      <c r="A18" s="379" t="s">
        <v>1919</v>
      </c>
      <c r="B18" s="379" t="s">
        <v>109</v>
      </c>
      <c r="C18" s="380">
        <v>1</v>
      </c>
      <c r="D18" s="381">
        <v>1</v>
      </c>
      <c r="E18" s="382">
        <v>19</v>
      </c>
      <c r="F18" s="383">
        <v>1000</v>
      </c>
      <c r="G18" s="384">
        <v>36</v>
      </c>
      <c r="H18" s="419">
        <v>90</v>
      </c>
      <c r="I18" s="386" t="s">
        <v>2130</v>
      </c>
      <c r="J18" s="420" t="s">
        <v>2043</v>
      </c>
      <c r="K18" s="421"/>
      <c r="L18" s="421"/>
      <c r="M18" s="422"/>
      <c r="N18" s="390" t="s">
        <v>77</v>
      </c>
      <c r="O18" s="423">
        <v>1040.31</v>
      </c>
      <c r="P18" s="423">
        <v>32678922.32</v>
      </c>
      <c r="Q18" s="423">
        <v>17383321.18</v>
      </c>
      <c r="R18" s="424">
        <v>22210331.530000001</v>
      </c>
      <c r="S18" s="424">
        <v>20992758.940000001</v>
      </c>
      <c r="T18" s="393">
        <v>20000</v>
      </c>
      <c r="U18" s="425">
        <f t="shared" si="0"/>
        <v>-20000</v>
      </c>
      <c r="V18" s="393"/>
      <c r="W18" s="199"/>
      <c r="X18" s="312" t="str">
        <f t="shared" si="1"/>
        <v>36.90</v>
      </c>
      <c r="Y18" s="311" t="b">
        <f>COUNTIF('Codes SEC'!$B$2:$F$460,X18)&gt;0</f>
        <v>1</v>
      </c>
    </row>
    <row r="19" spans="1:26" ht="14.4" x14ac:dyDescent="0.3">
      <c r="A19" s="379" t="s">
        <v>1919</v>
      </c>
      <c r="B19" s="379" t="s">
        <v>109</v>
      </c>
      <c r="C19" s="380">
        <v>1</v>
      </c>
      <c r="D19" s="381">
        <v>1</v>
      </c>
      <c r="E19" s="382">
        <v>19</v>
      </c>
      <c r="F19" s="383">
        <v>1000</v>
      </c>
      <c r="G19" s="384">
        <v>36</v>
      </c>
      <c r="H19" s="419">
        <v>90</v>
      </c>
      <c r="I19" s="386" t="s">
        <v>2130</v>
      </c>
      <c r="J19" s="420" t="s">
        <v>2044</v>
      </c>
      <c r="K19" s="421"/>
      <c r="L19" s="421"/>
      <c r="M19" s="422"/>
      <c r="N19" s="390" t="s">
        <v>78</v>
      </c>
      <c r="O19" s="423">
        <v>0</v>
      </c>
      <c r="P19" s="423">
        <v>250</v>
      </c>
      <c r="Q19" s="423">
        <v>250</v>
      </c>
      <c r="R19" s="424">
        <v>0</v>
      </c>
      <c r="S19" s="424">
        <v>5265.73</v>
      </c>
      <c r="T19" s="393">
        <v>0</v>
      </c>
      <c r="U19" s="425">
        <f t="shared" si="0"/>
        <v>0</v>
      </c>
      <c r="V19" s="393"/>
      <c r="W19" s="199"/>
      <c r="X19" s="312" t="str">
        <f t="shared" si="1"/>
        <v>36.90</v>
      </c>
      <c r="Y19" s="311" t="b">
        <f>COUNTIF('Codes SEC'!$B$2:$F$460,X19)&gt;0</f>
        <v>1</v>
      </c>
    </row>
    <row r="20" spans="1:26" ht="14.4" x14ac:dyDescent="0.3">
      <c r="A20" s="379" t="s">
        <v>1919</v>
      </c>
      <c r="B20" s="379" t="s">
        <v>109</v>
      </c>
      <c r="C20" s="380">
        <v>1</v>
      </c>
      <c r="D20" s="381">
        <v>1</v>
      </c>
      <c r="E20" s="382">
        <v>19</v>
      </c>
      <c r="F20" s="383">
        <v>1000</v>
      </c>
      <c r="G20" s="384">
        <v>36</v>
      </c>
      <c r="H20" s="419">
        <v>90</v>
      </c>
      <c r="I20" s="386" t="s">
        <v>2130</v>
      </c>
      <c r="J20" s="420" t="s">
        <v>2045</v>
      </c>
      <c r="K20" s="421"/>
      <c r="L20" s="421"/>
      <c r="M20" s="422"/>
      <c r="N20" s="390" t="s">
        <v>79</v>
      </c>
      <c r="O20" s="391">
        <v>3149966.24</v>
      </c>
      <c r="P20" s="391">
        <v>0</v>
      </c>
      <c r="Q20" s="391">
        <v>0</v>
      </c>
      <c r="R20" s="392">
        <v>2100</v>
      </c>
      <c r="S20" s="424">
        <v>284.54000000000002</v>
      </c>
      <c r="T20" s="393">
        <v>0</v>
      </c>
      <c r="U20" s="425">
        <f t="shared" si="0"/>
        <v>0</v>
      </c>
      <c r="V20" s="393"/>
      <c r="W20" s="199"/>
      <c r="X20" s="312" t="str">
        <f t="shared" si="1"/>
        <v>36.90</v>
      </c>
      <c r="Y20" s="311" t="b">
        <f>COUNTIF('Codes SEC'!$B$2:$F$460,X20)&gt;0</f>
        <v>1</v>
      </c>
    </row>
    <row r="21" spans="1:26" ht="14.4" x14ac:dyDescent="0.3">
      <c r="A21" s="379" t="s">
        <v>1919</v>
      </c>
      <c r="B21" s="379" t="s">
        <v>109</v>
      </c>
      <c r="C21" s="380">
        <v>1</v>
      </c>
      <c r="D21" s="381">
        <v>1</v>
      </c>
      <c r="E21" s="382">
        <v>19</v>
      </c>
      <c r="F21" s="383">
        <v>1000</v>
      </c>
      <c r="G21" s="384">
        <v>36</v>
      </c>
      <c r="H21" s="419">
        <v>90</v>
      </c>
      <c r="I21" s="386" t="s">
        <v>2130</v>
      </c>
      <c r="J21" s="420" t="s">
        <v>2046</v>
      </c>
      <c r="K21" s="421"/>
      <c r="L21" s="421"/>
      <c r="M21" s="422"/>
      <c r="N21" s="390" t="s">
        <v>80</v>
      </c>
      <c r="O21" s="391">
        <v>22672929.680000003</v>
      </c>
      <c r="P21" s="391">
        <v>19265827.68</v>
      </c>
      <c r="Q21" s="391">
        <v>17473777.920000002</v>
      </c>
      <c r="R21" s="392">
        <v>18135900.489999998</v>
      </c>
      <c r="S21" s="424">
        <v>18154909.890000001</v>
      </c>
      <c r="T21" s="393">
        <v>17500</v>
      </c>
      <c r="U21" s="425">
        <f t="shared" si="0"/>
        <v>-17500</v>
      </c>
      <c r="V21" s="393"/>
      <c r="W21" s="199"/>
      <c r="X21" s="312" t="str">
        <f t="shared" si="1"/>
        <v>36.90</v>
      </c>
      <c r="Y21" s="311" t="b">
        <f>COUNTIF('Codes SEC'!$B$2:$F$460,X21)&gt;0</f>
        <v>1</v>
      </c>
    </row>
    <row r="22" spans="1:26" ht="12" customHeight="1" x14ac:dyDescent="0.3">
      <c r="A22" s="379" t="s">
        <v>1919</v>
      </c>
      <c r="B22" s="379" t="s">
        <v>109</v>
      </c>
      <c r="C22" s="380">
        <v>1</v>
      </c>
      <c r="D22" s="381">
        <v>1</v>
      </c>
      <c r="E22" s="382">
        <v>19</v>
      </c>
      <c r="F22" s="383">
        <v>1000</v>
      </c>
      <c r="G22" s="384">
        <v>37</v>
      </c>
      <c r="H22" s="419">
        <v>20</v>
      </c>
      <c r="I22" s="386" t="s">
        <v>2172</v>
      </c>
      <c r="J22" s="420" t="s">
        <v>2047</v>
      </c>
      <c r="K22" s="421"/>
      <c r="L22" s="421"/>
      <c r="M22" s="422"/>
      <c r="N22" s="390" t="s">
        <v>122</v>
      </c>
      <c r="O22" s="391">
        <v>36523639.079999998</v>
      </c>
      <c r="P22" s="391">
        <v>42140787.340000004</v>
      </c>
      <c r="Q22" s="391">
        <v>46470264.369999997</v>
      </c>
      <c r="R22" s="392">
        <v>49048323.950000003</v>
      </c>
      <c r="S22" s="424">
        <v>51203883.729999997</v>
      </c>
      <c r="T22" s="393">
        <v>51516</v>
      </c>
      <c r="U22" s="425">
        <f t="shared" si="0"/>
        <v>-51516</v>
      </c>
      <c r="V22" s="393"/>
      <c r="W22" s="199"/>
      <c r="X22" s="312" t="str">
        <f t="shared" si="1"/>
        <v>37.20</v>
      </c>
      <c r="Y22" s="311" t="b">
        <f>COUNTIF('Codes SEC'!$B$2:$F$460,X22)&gt;0</f>
        <v>1</v>
      </c>
    </row>
    <row r="23" spans="1:26" ht="14.4" x14ac:dyDescent="0.3">
      <c r="A23" s="453" t="s">
        <v>1919</v>
      </c>
      <c r="B23" s="453" t="s">
        <v>109</v>
      </c>
      <c r="C23" s="464">
        <v>1</v>
      </c>
      <c r="D23" s="465">
        <v>1</v>
      </c>
      <c r="E23" s="466">
        <v>19</v>
      </c>
      <c r="F23" s="467">
        <v>1000</v>
      </c>
      <c r="G23" s="468">
        <v>38</v>
      </c>
      <c r="H23" s="486">
        <v>50</v>
      </c>
      <c r="I23" s="470" t="s">
        <v>2152</v>
      </c>
      <c r="J23" s="420" t="s">
        <v>2048</v>
      </c>
      <c r="K23" s="493"/>
      <c r="L23" s="493"/>
      <c r="M23" s="494"/>
      <c r="N23" s="390" t="s">
        <v>2455</v>
      </c>
      <c r="O23" s="423">
        <v>28220275.119999997</v>
      </c>
      <c r="P23" s="423">
        <v>14997484.26</v>
      </c>
      <c r="Q23" s="423">
        <v>4269271.17</v>
      </c>
      <c r="R23" s="424">
        <v>3712720.54</v>
      </c>
      <c r="S23" s="424">
        <v>4231083.4800000004</v>
      </c>
      <c r="T23" s="393">
        <v>3000</v>
      </c>
      <c r="U23" s="425">
        <f t="shared" si="0"/>
        <v>-3000</v>
      </c>
      <c r="V23" s="393"/>
      <c r="W23" s="199"/>
      <c r="X23" s="312" t="str">
        <f t="shared" si="1"/>
        <v>38.50</v>
      </c>
      <c r="Y23" s="311" t="b">
        <f>COUNTIF('Codes SEC'!$B$2:$F$460,X23)&gt;0</f>
        <v>1</v>
      </c>
    </row>
    <row r="24" spans="1:26" ht="24" x14ac:dyDescent="0.3">
      <c r="A24" s="379" t="s">
        <v>1919</v>
      </c>
      <c r="B24" s="379" t="s">
        <v>59</v>
      </c>
      <c r="C24" s="380">
        <v>1</v>
      </c>
      <c r="D24" s="381">
        <v>2</v>
      </c>
      <c r="E24" s="382">
        <v>10</v>
      </c>
      <c r="F24" s="383">
        <v>1000</v>
      </c>
      <c r="G24" s="384">
        <v>16</v>
      </c>
      <c r="H24" s="385">
        <v>11</v>
      </c>
      <c r="I24" s="386" t="s">
        <v>2122</v>
      </c>
      <c r="J24" s="387" t="s">
        <v>2192</v>
      </c>
      <c r="K24" s="388"/>
      <c r="L24" s="388"/>
      <c r="M24" s="389"/>
      <c r="N24" s="451" t="s">
        <v>137</v>
      </c>
      <c r="O24" s="391">
        <v>6580.36</v>
      </c>
      <c r="P24" s="391">
        <v>0</v>
      </c>
      <c r="Q24" s="391">
        <v>0</v>
      </c>
      <c r="R24" s="392">
        <v>0</v>
      </c>
      <c r="S24" s="477">
        <v>0</v>
      </c>
      <c r="T24" s="393">
        <v>0</v>
      </c>
      <c r="U24" s="496">
        <f t="shared" si="0"/>
        <v>0</v>
      </c>
      <c r="V24" s="436"/>
      <c r="W24" s="199"/>
      <c r="X24" s="312" t="str">
        <f t="shared" si="1"/>
        <v>16.11</v>
      </c>
      <c r="Y24" s="311" t="b">
        <f>COUNTIF('Codes SEC'!$B$2:$F$460,X24)&gt;0</f>
        <v>1</v>
      </c>
    </row>
    <row r="25" spans="1:26" ht="14.4" x14ac:dyDescent="0.3">
      <c r="A25" s="378" t="s">
        <v>1919</v>
      </c>
      <c r="B25" s="378" t="s">
        <v>59</v>
      </c>
      <c r="C25" s="497">
        <v>1</v>
      </c>
      <c r="D25" s="498">
        <v>2</v>
      </c>
      <c r="E25" s="499">
        <v>10</v>
      </c>
      <c r="F25" s="383">
        <v>1000</v>
      </c>
      <c r="G25" s="384">
        <v>16</v>
      </c>
      <c r="H25" s="419">
        <v>12</v>
      </c>
      <c r="I25" s="386" t="s">
        <v>2123</v>
      </c>
      <c r="J25" s="387" t="s">
        <v>2287</v>
      </c>
      <c r="K25" s="388"/>
      <c r="L25" s="388"/>
      <c r="M25" s="389"/>
      <c r="N25" s="451" t="s">
        <v>60</v>
      </c>
      <c r="O25" s="391">
        <v>0</v>
      </c>
      <c r="P25" s="391">
        <v>0</v>
      </c>
      <c r="Q25" s="391">
        <v>0</v>
      </c>
      <c r="R25" s="392">
        <v>24</v>
      </c>
      <c r="S25" s="477">
        <v>0</v>
      </c>
      <c r="T25" s="393">
        <v>0</v>
      </c>
      <c r="U25" s="496">
        <f t="shared" si="0"/>
        <v>0</v>
      </c>
      <c r="V25" s="436"/>
      <c r="W25" s="199"/>
      <c r="X25" s="312" t="str">
        <f t="shared" si="1"/>
        <v>16.12</v>
      </c>
      <c r="Y25" s="311" t="b">
        <f>COUNTIF('Codes SEC'!$B$2:$F$460,X25)&gt;0</f>
        <v>1</v>
      </c>
      <c r="Z25" s="308"/>
    </row>
    <row r="26" spans="1:26" ht="14.4" x14ac:dyDescent="0.3">
      <c r="A26" s="378" t="s">
        <v>1919</v>
      </c>
      <c r="B26" s="378" t="s">
        <v>59</v>
      </c>
      <c r="C26" s="497">
        <v>1</v>
      </c>
      <c r="D26" s="498">
        <v>2</v>
      </c>
      <c r="E26" s="499">
        <v>10</v>
      </c>
      <c r="F26" s="383">
        <v>1000</v>
      </c>
      <c r="G26" s="384">
        <v>16</v>
      </c>
      <c r="H26" s="419">
        <v>12</v>
      </c>
      <c r="I26" s="386" t="s">
        <v>2123</v>
      </c>
      <c r="J26" s="387" t="s">
        <v>1961</v>
      </c>
      <c r="K26" s="388"/>
      <c r="L26" s="388"/>
      <c r="M26" s="389"/>
      <c r="N26" s="451" t="s">
        <v>61</v>
      </c>
      <c r="O26" s="391">
        <v>0</v>
      </c>
      <c r="P26" s="391">
        <v>0</v>
      </c>
      <c r="Q26" s="391">
        <v>0</v>
      </c>
      <c r="R26" s="392"/>
      <c r="S26" s="477">
        <v>0</v>
      </c>
      <c r="T26" s="393">
        <v>0</v>
      </c>
      <c r="U26" s="496">
        <f t="shared" si="0"/>
        <v>0</v>
      </c>
      <c r="V26" s="436"/>
      <c r="W26" s="199"/>
      <c r="X26" s="312" t="str">
        <f t="shared" si="1"/>
        <v>16.12</v>
      </c>
      <c r="Y26" s="311" t="b">
        <f>COUNTIF('Codes SEC'!$B$2:$F$460,X26)&gt;0</f>
        <v>1</v>
      </c>
    </row>
    <row r="27" spans="1:26" ht="24" x14ac:dyDescent="0.3">
      <c r="A27" s="378" t="s">
        <v>1919</v>
      </c>
      <c r="B27" s="378" t="s">
        <v>59</v>
      </c>
      <c r="C27" s="497">
        <v>1</v>
      </c>
      <c r="D27" s="498">
        <v>2</v>
      </c>
      <c r="E27" s="499">
        <v>10</v>
      </c>
      <c r="F27" s="383">
        <v>1000</v>
      </c>
      <c r="G27" s="384">
        <v>16</v>
      </c>
      <c r="H27" s="419">
        <v>12</v>
      </c>
      <c r="I27" s="386" t="s">
        <v>2123</v>
      </c>
      <c r="J27" s="387" t="s">
        <v>2193</v>
      </c>
      <c r="K27" s="388"/>
      <c r="L27" s="388"/>
      <c r="M27" s="389"/>
      <c r="N27" s="451" t="s">
        <v>138</v>
      </c>
      <c r="O27" s="391">
        <v>406487.78999999992</v>
      </c>
      <c r="P27" s="391">
        <v>82480.039999999994</v>
      </c>
      <c r="Q27" s="391">
        <v>473241.72</v>
      </c>
      <c r="R27" s="392">
        <v>0</v>
      </c>
      <c r="S27" s="477">
        <v>0</v>
      </c>
      <c r="T27" s="393">
        <v>0</v>
      </c>
      <c r="U27" s="496">
        <f t="shared" si="0"/>
        <v>0</v>
      </c>
      <c r="V27" s="436"/>
      <c r="W27" s="199"/>
      <c r="X27" s="312" t="str">
        <f t="shared" si="1"/>
        <v>16.12</v>
      </c>
      <c r="Y27" s="311" t="b">
        <f>COUNTIF('Codes SEC'!$B$2:$F$460,X27)&gt;0</f>
        <v>1</v>
      </c>
    </row>
    <row r="28" spans="1:26" ht="24" x14ac:dyDescent="0.3">
      <c r="A28" s="378" t="s">
        <v>1919</v>
      </c>
      <c r="B28" s="378" t="s">
        <v>59</v>
      </c>
      <c r="C28" s="497">
        <v>1</v>
      </c>
      <c r="D28" s="498">
        <v>2</v>
      </c>
      <c r="E28" s="499">
        <v>10</v>
      </c>
      <c r="F28" s="383">
        <v>1000</v>
      </c>
      <c r="G28" s="384">
        <v>16</v>
      </c>
      <c r="H28" s="419">
        <v>20</v>
      </c>
      <c r="I28" s="386" t="s">
        <v>2124</v>
      </c>
      <c r="J28" s="387" t="s">
        <v>2194</v>
      </c>
      <c r="K28" s="388"/>
      <c r="L28" s="388"/>
      <c r="M28" s="389"/>
      <c r="N28" s="451" t="s">
        <v>139</v>
      </c>
      <c r="O28" s="391">
        <v>115851.44000000002</v>
      </c>
      <c r="P28" s="391">
        <v>17403.45</v>
      </c>
      <c r="Q28" s="391">
        <v>229213.85</v>
      </c>
      <c r="R28" s="392">
        <v>0</v>
      </c>
      <c r="S28" s="477">
        <v>0</v>
      </c>
      <c r="T28" s="393">
        <v>0</v>
      </c>
      <c r="U28" s="496">
        <f t="shared" si="0"/>
        <v>0</v>
      </c>
      <c r="V28" s="436"/>
      <c r="W28" s="199"/>
      <c r="X28" s="312" t="str">
        <f t="shared" si="1"/>
        <v>16.20</v>
      </c>
      <c r="Y28" s="311" t="b">
        <f>COUNTIF('Codes SEC'!$B$2:$F$460,X28)&gt;0</f>
        <v>1</v>
      </c>
    </row>
    <row r="29" spans="1:26" ht="14.4" x14ac:dyDescent="0.3">
      <c r="A29" s="378" t="s">
        <v>1919</v>
      </c>
      <c r="B29" s="378" t="s">
        <v>59</v>
      </c>
      <c r="C29" s="497">
        <v>1</v>
      </c>
      <c r="D29" s="498">
        <v>2</v>
      </c>
      <c r="E29" s="499">
        <v>10</v>
      </c>
      <c r="F29" s="383">
        <v>1000</v>
      </c>
      <c r="G29" s="384">
        <v>39</v>
      </c>
      <c r="H29" s="419">
        <v>10</v>
      </c>
      <c r="I29" s="386" t="s">
        <v>2125</v>
      </c>
      <c r="J29" s="387" t="s">
        <v>2195</v>
      </c>
      <c r="K29" s="388"/>
      <c r="L29" s="388"/>
      <c r="M29" s="389"/>
      <c r="N29" s="390" t="s">
        <v>1921</v>
      </c>
      <c r="O29" s="391"/>
      <c r="P29" s="391">
        <v>1557.03</v>
      </c>
      <c r="Q29" s="391">
        <v>983.32</v>
      </c>
      <c r="R29" s="392">
        <v>0</v>
      </c>
      <c r="S29" s="477">
        <v>0</v>
      </c>
      <c r="T29" s="393">
        <v>0</v>
      </c>
      <c r="U29" s="496">
        <f t="shared" si="0"/>
        <v>0</v>
      </c>
      <c r="V29" s="436"/>
      <c r="W29" s="199"/>
      <c r="X29" s="312" t="str">
        <f t="shared" si="1"/>
        <v>39.10</v>
      </c>
      <c r="Y29" s="311" t="b">
        <f>COUNTIF('Codes SEC'!$B$2:$F$460,X29)&gt;0</f>
        <v>1</v>
      </c>
    </row>
    <row r="30" spans="1:26" ht="24" x14ac:dyDescent="0.3">
      <c r="A30" s="378" t="s">
        <v>1919</v>
      </c>
      <c r="B30" s="500" t="s">
        <v>59</v>
      </c>
      <c r="C30" s="501">
        <v>1</v>
      </c>
      <c r="D30" s="502">
        <v>2</v>
      </c>
      <c r="E30" s="503">
        <v>10</v>
      </c>
      <c r="F30" s="504">
        <v>2001</v>
      </c>
      <c r="G30" s="400">
        <v>49</v>
      </c>
      <c r="H30" s="459">
        <v>24</v>
      </c>
      <c r="I30" s="417">
        <v>94924000</v>
      </c>
      <c r="J30" s="403" t="s">
        <v>1962</v>
      </c>
      <c r="K30" s="404"/>
      <c r="L30" s="404"/>
      <c r="M30" s="405"/>
      <c r="N30" s="418" t="s">
        <v>2744</v>
      </c>
      <c r="O30" s="427">
        <v>2306166.7800000003</v>
      </c>
      <c r="P30" s="427">
        <v>3418558.77</v>
      </c>
      <c r="Q30" s="427">
        <v>4579150.58</v>
      </c>
      <c r="R30" s="428">
        <v>4448115.7699999996</v>
      </c>
      <c r="S30" s="428">
        <v>4651980.54</v>
      </c>
      <c r="T30" s="505">
        <v>0</v>
      </c>
      <c r="U30" s="496">
        <f t="shared" si="0"/>
        <v>0</v>
      </c>
      <c r="V30" s="506"/>
      <c r="W30" s="199"/>
      <c r="X30" s="312" t="str">
        <f t="shared" si="1"/>
        <v>49.24</v>
      </c>
      <c r="Y30" s="311" t="b">
        <f>COUNTIF('Codes SEC'!$B$2:$F$460,X30)&gt;0</f>
        <v>1</v>
      </c>
    </row>
    <row r="31" spans="1:26" ht="14.4" x14ac:dyDescent="0.3">
      <c r="A31" s="378" t="s">
        <v>1919</v>
      </c>
      <c r="B31" s="378" t="s">
        <v>59</v>
      </c>
      <c r="C31" s="497">
        <v>1</v>
      </c>
      <c r="D31" s="498">
        <v>2</v>
      </c>
      <c r="E31" s="499">
        <v>10</v>
      </c>
      <c r="F31" s="383">
        <v>1000</v>
      </c>
      <c r="G31" s="384">
        <v>49</v>
      </c>
      <c r="H31" s="419">
        <v>24</v>
      </c>
      <c r="I31" s="386">
        <v>94924000</v>
      </c>
      <c r="J31" s="388" t="s">
        <v>2709</v>
      </c>
      <c r="K31" s="388"/>
      <c r="L31" s="388"/>
      <c r="M31" s="389"/>
      <c r="N31" s="390" t="s">
        <v>2797</v>
      </c>
      <c r="O31" s="423"/>
      <c r="P31" s="423"/>
      <c r="Q31" s="423"/>
      <c r="R31" s="424"/>
      <c r="S31" s="478">
        <v>0</v>
      </c>
      <c r="T31" s="595">
        <v>3995</v>
      </c>
      <c r="U31" s="394">
        <f t="shared" si="0"/>
        <v>-3995</v>
      </c>
      <c r="V31" s="595"/>
      <c r="W31" s="199"/>
      <c r="X31" s="312"/>
      <c r="Y31" s="311"/>
    </row>
    <row r="32" spans="1:26" ht="14.4" x14ac:dyDescent="0.3">
      <c r="A32" s="379" t="s">
        <v>1919</v>
      </c>
      <c r="B32" s="379" t="s">
        <v>107</v>
      </c>
      <c r="C32" s="380">
        <v>1</v>
      </c>
      <c r="D32" s="381">
        <v>2</v>
      </c>
      <c r="E32" s="382">
        <v>15</v>
      </c>
      <c r="F32" s="383">
        <v>1000</v>
      </c>
      <c r="G32" s="384">
        <v>16</v>
      </c>
      <c r="H32" s="385">
        <v>12</v>
      </c>
      <c r="I32" s="386">
        <v>91612000</v>
      </c>
      <c r="J32" s="420" t="s">
        <v>2486</v>
      </c>
      <c r="K32" s="421"/>
      <c r="L32" s="421"/>
      <c r="M32" s="422"/>
      <c r="N32" s="471" t="s">
        <v>2517</v>
      </c>
      <c r="O32" s="423"/>
      <c r="P32" s="423"/>
      <c r="Q32" s="423">
        <v>0</v>
      </c>
      <c r="R32" s="424">
        <v>186836</v>
      </c>
      <c r="S32" s="478">
        <v>178160</v>
      </c>
      <c r="T32" s="393">
        <v>240</v>
      </c>
      <c r="U32" s="394">
        <f t="shared" si="0"/>
        <v>-240</v>
      </c>
      <c r="V32" s="393"/>
      <c r="W32" s="199"/>
      <c r="X32" s="312" t="str">
        <f t="shared" ref="X32:X39" si="2">G32&amp;"."&amp;H32</f>
        <v>16.12</v>
      </c>
      <c r="Y32" s="311" t="b">
        <f>COUNTIF('Codes SEC'!$B$2:$F$460,X32)&gt;0</f>
        <v>1</v>
      </c>
    </row>
    <row r="33" spans="1:25" ht="14.4" x14ac:dyDescent="0.3">
      <c r="A33" s="379" t="s">
        <v>1919</v>
      </c>
      <c r="B33" s="379" t="s">
        <v>107</v>
      </c>
      <c r="C33" s="380">
        <v>1</v>
      </c>
      <c r="D33" s="381">
        <v>2</v>
      </c>
      <c r="E33" s="382">
        <v>15</v>
      </c>
      <c r="F33" s="383">
        <v>1000</v>
      </c>
      <c r="G33" s="384">
        <v>38</v>
      </c>
      <c r="H33" s="385">
        <v>50</v>
      </c>
      <c r="I33" s="386" t="s">
        <v>2152</v>
      </c>
      <c r="J33" s="420" t="s">
        <v>2483</v>
      </c>
      <c r="K33" s="421"/>
      <c r="L33" s="421"/>
      <c r="M33" s="422"/>
      <c r="N33" s="473" t="s">
        <v>2518</v>
      </c>
      <c r="O33" s="391"/>
      <c r="P33" s="391"/>
      <c r="Q33" s="391">
        <v>0</v>
      </c>
      <c r="R33" s="392">
        <v>85444.04</v>
      </c>
      <c r="S33" s="477">
        <v>34720</v>
      </c>
      <c r="T33" s="393">
        <v>40</v>
      </c>
      <c r="U33" s="394">
        <f t="shared" si="0"/>
        <v>-40</v>
      </c>
      <c r="V33" s="393"/>
      <c r="W33" s="199"/>
      <c r="X33" s="312" t="str">
        <f t="shared" si="2"/>
        <v>38.50</v>
      </c>
      <c r="Y33" s="311" t="b">
        <f>COUNTIF('Codes SEC'!$B$2:$F$460,X33)&gt;0</f>
        <v>1</v>
      </c>
    </row>
    <row r="34" spans="1:25" ht="24" x14ac:dyDescent="0.3">
      <c r="A34" s="379" t="s">
        <v>1919</v>
      </c>
      <c r="B34" s="379" t="s">
        <v>107</v>
      </c>
      <c r="C34" s="380">
        <v>1</v>
      </c>
      <c r="D34" s="381">
        <v>2</v>
      </c>
      <c r="E34" s="382">
        <v>15</v>
      </c>
      <c r="F34" s="383">
        <v>1000</v>
      </c>
      <c r="G34" s="384">
        <v>38</v>
      </c>
      <c r="H34" s="385">
        <v>50</v>
      </c>
      <c r="I34" s="386" t="s">
        <v>2152</v>
      </c>
      <c r="J34" s="420" t="s">
        <v>2484</v>
      </c>
      <c r="K34" s="421"/>
      <c r="L34" s="421"/>
      <c r="M34" s="422"/>
      <c r="N34" s="471" t="s">
        <v>2519</v>
      </c>
      <c r="O34" s="391"/>
      <c r="P34" s="391"/>
      <c r="Q34" s="391">
        <v>0</v>
      </c>
      <c r="R34" s="392">
        <v>83145.91</v>
      </c>
      <c r="S34" s="477">
        <v>67636.98</v>
      </c>
      <c r="T34" s="393">
        <v>60</v>
      </c>
      <c r="U34" s="394">
        <f t="shared" si="0"/>
        <v>-60</v>
      </c>
      <c r="V34" s="393"/>
      <c r="W34" s="199"/>
      <c r="X34" s="312" t="str">
        <f t="shared" si="2"/>
        <v>38.50</v>
      </c>
      <c r="Y34" s="311" t="b">
        <f>COUNTIF('Codes SEC'!$B$2:$F$460,X34)&gt;0</f>
        <v>1</v>
      </c>
    </row>
    <row r="35" spans="1:25" ht="14.4" x14ac:dyDescent="0.3">
      <c r="A35" s="379" t="s">
        <v>1919</v>
      </c>
      <c r="B35" s="379" t="s">
        <v>107</v>
      </c>
      <c r="C35" s="380">
        <v>1</v>
      </c>
      <c r="D35" s="381">
        <v>2</v>
      </c>
      <c r="E35" s="382">
        <v>15</v>
      </c>
      <c r="F35" s="383">
        <v>1000</v>
      </c>
      <c r="G35" s="384">
        <v>38</v>
      </c>
      <c r="H35" s="385">
        <v>50</v>
      </c>
      <c r="I35" s="386" t="s">
        <v>2152</v>
      </c>
      <c r="J35" s="420" t="s">
        <v>2485</v>
      </c>
      <c r="K35" s="421"/>
      <c r="L35" s="421"/>
      <c r="M35" s="422"/>
      <c r="N35" s="471" t="s">
        <v>2520</v>
      </c>
      <c r="O35" s="391"/>
      <c r="P35" s="391"/>
      <c r="Q35" s="391">
        <v>0</v>
      </c>
      <c r="R35" s="392">
        <v>39043.040000000001</v>
      </c>
      <c r="S35" s="477">
        <v>170354.72</v>
      </c>
      <c r="T35" s="393">
        <v>240</v>
      </c>
      <c r="U35" s="394">
        <f t="shared" si="0"/>
        <v>-240</v>
      </c>
      <c r="V35" s="393"/>
      <c r="W35" s="199"/>
      <c r="X35" s="312" t="str">
        <f t="shared" si="2"/>
        <v>38.50</v>
      </c>
      <c r="Y35" s="311" t="b">
        <f>COUNTIF('Codes SEC'!$B$2:$F$460,X35)&gt;0</f>
        <v>1</v>
      </c>
    </row>
    <row r="36" spans="1:25" ht="14.4" x14ac:dyDescent="0.3">
      <c r="A36" s="379" t="s">
        <v>1919</v>
      </c>
      <c r="B36" s="379" t="s">
        <v>107</v>
      </c>
      <c r="C36" s="380">
        <v>1</v>
      </c>
      <c r="D36" s="381">
        <v>2</v>
      </c>
      <c r="E36" s="382">
        <v>15</v>
      </c>
      <c r="F36" s="383">
        <v>1000</v>
      </c>
      <c r="G36" s="384">
        <v>38</v>
      </c>
      <c r="H36" s="385">
        <v>50</v>
      </c>
      <c r="I36" s="386" t="s">
        <v>2152</v>
      </c>
      <c r="J36" s="420" t="s">
        <v>2488</v>
      </c>
      <c r="K36" s="421"/>
      <c r="L36" s="421"/>
      <c r="M36" s="422"/>
      <c r="N36" s="471" t="s">
        <v>2521</v>
      </c>
      <c r="O36" s="391"/>
      <c r="P36" s="391"/>
      <c r="Q36" s="391">
        <v>0</v>
      </c>
      <c r="R36" s="392">
        <v>0</v>
      </c>
      <c r="S36" s="477">
        <v>0</v>
      </c>
      <c r="T36" s="393">
        <v>0</v>
      </c>
      <c r="U36" s="394">
        <f t="shared" si="0"/>
        <v>0</v>
      </c>
      <c r="V36" s="393"/>
      <c r="W36" s="199"/>
      <c r="X36" s="312" t="str">
        <f t="shared" si="2"/>
        <v>38.50</v>
      </c>
      <c r="Y36" s="311" t="b">
        <f>COUNTIF('Codes SEC'!$B$2:$F$460,X36)&gt;0</f>
        <v>1</v>
      </c>
    </row>
    <row r="37" spans="1:25" ht="24" x14ac:dyDescent="0.3">
      <c r="A37" s="379"/>
      <c r="B37" s="410" t="s">
        <v>107</v>
      </c>
      <c r="C37" s="411">
        <v>1</v>
      </c>
      <c r="D37" s="412">
        <v>2</v>
      </c>
      <c r="E37" s="413">
        <v>15</v>
      </c>
      <c r="F37" s="414">
        <v>2011</v>
      </c>
      <c r="G37" s="415">
        <v>38</v>
      </c>
      <c r="H37" s="416">
        <v>50</v>
      </c>
      <c r="I37" s="417" t="s">
        <v>2152</v>
      </c>
      <c r="J37" s="438" t="s">
        <v>2091</v>
      </c>
      <c r="K37" s="439"/>
      <c r="L37" s="439"/>
      <c r="M37" s="440"/>
      <c r="N37" s="426" t="s">
        <v>2610</v>
      </c>
      <c r="O37" s="407">
        <v>37300</v>
      </c>
      <c r="P37" s="407">
        <v>40755</v>
      </c>
      <c r="Q37" s="407">
        <v>118331.26</v>
      </c>
      <c r="R37" s="408">
        <v>0</v>
      </c>
      <c r="S37" s="624">
        <v>0</v>
      </c>
      <c r="T37" s="409"/>
      <c r="U37" s="394"/>
      <c r="V37" s="409"/>
      <c r="W37" s="199"/>
      <c r="X37" s="312" t="str">
        <f t="shared" si="2"/>
        <v>38.50</v>
      </c>
      <c r="Y37" s="311" t="b">
        <f>COUNTIF('Codes SEC'!$B$2:$F$460,X37)&gt;0</f>
        <v>1</v>
      </c>
    </row>
    <row r="38" spans="1:25" ht="36" x14ac:dyDescent="0.3">
      <c r="A38" s="379"/>
      <c r="B38" s="410" t="s">
        <v>107</v>
      </c>
      <c r="C38" s="411">
        <v>1</v>
      </c>
      <c r="D38" s="412">
        <v>2</v>
      </c>
      <c r="E38" s="413">
        <v>15</v>
      </c>
      <c r="F38" s="414">
        <v>2011</v>
      </c>
      <c r="G38" s="415">
        <v>38</v>
      </c>
      <c r="H38" s="416">
        <v>50</v>
      </c>
      <c r="I38" s="417" t="s">
        <v>2152</v>
      </c>
      <c r="J38" s="438" t="s">
        <v>2092</v>
      </c>
      <c r="K38" s="439"/>
      <c r="L38" s="439"/>
      <c r="M38" s="440"/>
      <c r="N38" s="458" t="s">
        <v>2611</v>
      </c>
      <c r="O38" s="407">
        <v>41000</v>
      </c>
      <c r="P38" s="407">
        <v>30305.79</v>
      </c>
      <c r="Q38" s="407">
        <v>48889.97</v>
      </c>
      <c r="R38" s="408">
        <v>0</v>
      </c>
      <c r="S38" s="624">
        <v>0</v>
      </c>
      <c r="T38" s="409"/>
      <c r="U38" s="394"/>
      <c r="V38" s="409"/>
      <c r="W38" s="199"/>
      <c r="X38" s="312" t="str">
        <f t="shared" si="2"/>
        <v>38.50</v>
      </c>
      <c r="Y38" s="311" t="b">
        <f>COUNTIF('Codes SEC'!$B$2:$F$460,X38)&gt;0</f>
        <v>1</v>
      </c>
    </row>
    <row r="39" spans="1:25" ht="24" x14ac:dyDescent="0.3">
      <c r="A39" s="379"/>
      <c r="B39" s="410" t="s">
        <v>107</v>
      </c>
      <c r="C39" s="411">
        <v>1</v>
      </c>
      <c r="D39" s="412">
        <v>2</v>
      </c>
      <c r="E39" s="413">
        <v>15</v>
      </c>
      <c r="F39" s="414">
        <v>2011</v>
      </c>
      <c r="G39" s="415">
        <v>38</v>
      </c>
      <c r="H39" s="416">
        <v>50</v>
      </c>
      <c r="I39" s="417" t="s">
        <v>2152</v>
      </c>
      <c r="J39" s="438" t="s">
        <v>2093</v>
      </c>
      <c r="K39" s="439"/>
      <c r="L39" s="439"/>
      <c r="M39" s="440"/>
      <c r="N39" s="458" t="s">
        <v>2612</v>
      </c>
      <c r="O39" s="407">
        <v>16105.240000000002</v>
      </c>
      <c r="P39" s="407">
        <v>0</v>
      </c>
      <c r="Q39" s="407">
        <v>0</v>
      </c>
      <c r="R39" s="408">
        <v>0</v>
      </c>
      <c r="S39" s="624">
        <v>0</v>
      </c>
      <c r="T39" s="409"/>
      <c r="U39" s="394"/>
      <c r="V39" s="409"/>
      <c r="W39" s="199"/>
      <c r="X39" s="312" t="str">
        <f t="shared" si="2"/>
        <v>38.50</v>
      </c>
      <c r="Y39" s="311" t="b">
        <f>COUNTIF('Codes SEC'!$B$2:$F$460,X39)&gt;0</f>
        <v>1</v>
      </c>
    </row>
    <row r="40" spans="1:25" ht="14.4" x14ac:dyDescent="0.3">
      <c r="A40" s="379" t="s">
        <v>1919</v>
      </c>
      <c r="B40" s="379" t="s">
        <v>109</v>
      </c>
      <c r="C40" s="380">
        <v>1</v>
      </c>
      <c r="D40" s="381">
        <v>2</v>
      </c>
      <c r="E40" s="382">
        <v>19</v>
      </c>
      <c r="F40" s="383">
        <v>1000</v>
      </c>
      <c r="G40" s="384">
        <v>6</v>
      </c>
      <c r="H40" s="419">
        <v>0</v>
      </c>
      <c r="I40" s="386">
        <v>90600001</v>
      </c>
      <c r="J40" s="420" t="s">
        <v>2219</v>
      </c>
      <c r="K40" s="421"/>
      <c r="L40" s="421"/>
      <c r="M40" s="422"/>
      <c r="N40" s="390" t="s">
        <v>2580</v>
      </c>
      <c r="O40" s="423">
        <v>13558490.110000003</v>
      </c>
      <c r="P40" s="423">
        <v>0</v>
      </c>
      <c r="Q40" s="423">
        <v>0</v>
      </c>
      <c r="R40" s="424">
        <v>0</v>
      </c>
      <c r="S40" s="478">
        <v>0</v>
      </c>
      <c r="T40" s="393"/>
      <c r="U40" s="425"/>
      <c r="V40" s="393"/>
      <c r="W40" s="199"/>
      <c r="X40" s="312" t="s">
        <v>971</v>
      </c>
      <c r="Y40" s="311" t="b">
        <f>COUNTIF('Codes SEC'!$B$2:$F$460,X40)&gt;0</f>
        <v>1</v>
      </c>
    </row>
    <row r="41" spans="1:25" ht="14.4" x14ac:dyDescent="0.3">
      <c r="A41" s="379" t="s">
        <v>1919</v>
      </c>
      <c r="B41" s="379" t="s">
        <v>109</v>
      </c>
      <c r="C41" s="380">
        <v>1</v>
      </c>
      <c r="D41" s="381">
        <v>2</v>
      </c>
      <c r="E41" s="382">
        <v>19</v>
      </c>
      <c r="F41" s="383">
        <v>1000</v>
      </c>
      <c r="G41" s="384">
        <v>8</v>
      </c>
      <c r="H41" s="419">
        <v>20</v>
      </c>
      <c r="I41" s="386">
        <v>90820001</v>
      </c>
      <c r="J41" s="420" t="s">
        <v>2503</v>
      </c>
      <c r="K41" s="421" t="s">
        <v>2419</v>
      </c>
      <c r="L41" s="421" t="s">
        <v>2502</v>
      </c>
      <c r="M41" s="422">
        <v>45314</v>
      </c>
      <c r="N41" s="390" t="s">
        <v>2501</v>
      </c>
      <c r="O41" s="423"/>
      <c r="P41" s="423"/>
      <c r="Q41" s="423"/>
      <c r="R41" s="424">
        <v>0</v>
      </c>
      <c r="S41" s="478">
        <v>0</v>
      </c>
      <c r="T41" s="393">
        <v>0</v>
      </c>
      <c r="U41" s="425">
        <f>V41-T41</f>
        <v>0</v>
      </c>
      <c r="V41" s="393"/>
      <c r="W41" s="199"/>
      <c r="X41" s="312" t="s">
        <v>964</v>
      </c>
      <c r="Y41" s="311" t="b">
        <f>COUNTIF('Codes SEC'!$B$2:$F$460,X41)&gt;0</f>
        <v>1</v>
      </c>
    </row>
    <row r="42" spans="1:25" ht="14.4" x14ac:dyDescent="0.3">
      <c r="A42" s="379" t="s">
        <v>1919</v>
      </c>
      <c r="B42" s="380" t="s">
        <v>109</v>
      </c>
      <c r="C42" s="380">
        <v>1</v>
      </c>
      <c r="D42" s="381">
        <v>2</v>
      </c>
      <c r="E42" s="382">
        <v>19</v>
      </c>
      <c r="F42" s="383">
        <v>1000</v>
      </c>
      <c r="G42" s="384">
        <v>11</v>
      </c>
      <c r="H42" s="419">
        <v>11</v>
      </c>
      <c r="I42" s="386">
        <v>91111000</v>
      </c>
      <c r="J42" s="420" t="s">
        <v>2054</v>
      </c>
      <c r="K42" s="421"/>
      <c r="L42" s="421"/>
      <c r="M42" s="422"/>
      <c r="N42" s="390" t="s">
        <v>144</v>
      </c>
      <c r="O42" s="391">
        <v>0</v>
      </c>
      <c r="P42" s="391">
        <v>0</v>
      </c>
      <c r="Q42" s="391">
        <v>205145.85</v>
      </c>
      <c r="R42" s="392">
        <v>21052.39</v>
      </c>
      <c r="S42" s="477">
        <v>310.62</v>
      </c>
      <c r="T42" s="393">
        <v>0</v>
      </c>
      <c r="U42" s="425">
        <f>V42-T42</f>
        <v>0</v>
      </c>
      <c r="V42" s="393"/>
      <c r="W42" s="199"/>
      <c r="X42" s="312" t="str">
        <f t="shared" ref="X42:X61" si="3">G42&amp;"."&amp;H42</f>
        <v>11.11</v>
      </c>
      <c r="Y42" s="311" t="b">
        <f>COUNTIF('Codes SEC'!$B$2:$F$460,X42)&gt;0</f>
        <v>1</v>
      </c>
    </row>
    <row r="43" spans="1:25" ht="14.7" customHeight="1" x14ac:dyDescent="0.3">
      <c r="A43" s="379" t="s">
        <v>1919</v>
      </c>
      <c r="B43" s="379" t="s">
        <v>109</v>
      </c>
      <c r="C43" s="380">
        <v>1</v>
      </c>
      <c r="D43" s="381">
        <v>2</v>
      </c>
      <c r="E43" s="382">
        <v>19</v>
      </c>
      <c r="F43" s="383">
        <v>1000</v>
      </c>
      <c r="G43" s="384">
        <v>11</v>
      </c>
      <c r="H43" s="419">
        <v>20</v>
      </c>
      <c r="I43" s="386">
        <v>91120000</v>
      </c>
      <c r="J43" s="420" t="s">
        <v>2437</v>
      </c>
      <c r="K43" s="421" t="s">
        <v>2419</v>
      </c>
      <c r="L43" s="421" t="s">
        <v>2424</v>
      </c>
      <c r="M43" s="422">
        <v>45091</v>
      </c>
      <c r="N43" s="390" t="s">
        <v>2559</v>
      </c>
      <c r="O43" s="423"/>
      <c r="P43" s="423"/>
      <c r="Q43" s="423">
        <v>0</v>
      </c>
      <c r="R43" s="424">
        <v>124015.73</v>
      </c>
      <c r="S43" s="478">
        <v>104626.51</v>
      </c>
      <c r="T43" s="393">
        <v>0</v>
      </c>
      <c r="U43" s="425">
        <f>V43-T43</f>
        <v>0</v>
      </c>
      <c r="V43" s="393"/>
      <c r="W43" s="199"/>
      <c r="X43" s="312" t="str">
        <f t="shared" si="3"/>
        <v>11.20</v>
      </c>
      <c r="Y43" s="311" t="b">
        <f>COUNTIF('Codes SEC'!$B$2:$F$460,X43)&gt;0</f>
        <v>1</v>
      </c>
    </row>
    <row r="44" spans="1:25" ht="14.4" x14ac:dyDescent="0.3">
      <c r="A44" s="379" t="s">
        <v>1919</v>
      </c>
      <c r="B44" s="380" t="s">
        <v>109</v>
      </c>
      <c r="C44" s="380">
        <v>1</v>
      </c>
      <c r="D44" s="381">
        <v>2</v>
      </c>
      <c r="E44" s="382">
        <v>19</v>
      </c>
      <c r="F44" s="383">
        <v>1000</v>
      </c>
      <c r="G44" s="384">
        <v>11</v>
      </c>
      <c r="H44" s="419">
        <v>31</v>
      </c>
      <c r="I44" s="386">
        <v>91131000</v>
      </c>
      <c r="J44" s="420" t="s">
        <v>2493</v>
      </c>
      <c r="K44" s="421" t="s">
        <v>2419</v>
      </c>
      <c r="L44" s="421" t="s">
        <v>2424</v>
      </c>
      <c r="M44" s="422">
        <v>45274</v>
      </c>
      <c r="N44" s="390" t="s">
        <v>2498</v>
      </c>
      <c r="O44" s="423"/>
      <c r="P44" s="423"/>
      <c r="Q44" s="423"/>
      <c r="R44" s="424">
        <v>0</v>
      </c>
      <c r="S44" s="478">
        <v>0</v>
      </c>
      <c r="T44" s="393">
        <v>0</v>
      </c>
      <c r="U44" s="425">
        <f>V44-T44</f>
        <v>0</v>
      </c>
      <c r="V44" s="393"/>
      <c r="W44" s="199"/>
      <c r="X44" s="312" t="str">
        <f t="shared" si="3"/>
        <v>11.31</v>
      </c>
      <c r="Y44" s="311" t="b">
        <f>COUNTIF('Codes SEC'!$B$2:$F$460,X44)&gt;0</f>
        <v>1</v>
      </c>
    </row>
    <row r="45" spans="1:25" ht="14.4" x14ac:dyDescent="0.3">
      <c r="A45" s="379"/>
      <c r="B45" s="380"/>
      <c r="C45" s="380">
        <v>1</v>
      </c>
      <c r="D45" s="381">
        <v>2</v>
      </c>
      <c r="E45" s="382">
        <v>19</v>
      </c>
      <c r="F45" s="383">
        <v>1000</v>
      </c>
      <c r="G45" s="384">
        <v>12</v>
      </c>
      <c r="H45" s="419">
        <v>11</v>
      </c>
      <c r="I45" s="386" t="s">
        <v>2160</v>
      </c>
      <c r="J45" s="420" t="s">
        <v>2055</v>
      </c>
      <c r="K45" s="421"/>
      <c r="L45" s="421"/>
      <c r="M45" s="422"/>
      <c r="N45" s="390" t="s">
        <v>2548</v>
      </c>
      <c r="O45" s="391">
        <v>3292828.5299999993</v>
      </c>
      <c r="P45" s="391"/>
      <c r="Q45" s="391"/>
      <c r="R45" s="392"/>
      <c r="S45" s="477">
        <v>0</v>
      </c>
      <c r="T45" s="393"/>
      <c r="U45" s="425"/>
      <c r="V45" s="393"/>
      <c r="W45" s="199"/>
      <c r="X45" s="312" t="str">
        <f t="shared" si="3"/>
        <v>12.11</v>
      </c>
      <c r="Y45" s="311" t="b">
        <f>COUNTIF('Codes SEC'!$B$2:$F$460,X45)&gt;0</f>
        <v>1</v>
      </c>
    </row>
    <row r="46" spans="1:25" ht="14.4" x14ac:dyDescent="0.3">
      <c r="A46" s="379" t="s">
        <v>1919</v>
      </c>
      <c r="B46" s="379" t="s">
        <v>109</v>
      </c>
      <c r="C46" s="380">
        <v>1</v>
      </c>
      <c r="D46" s="381">
        <v>2</v>
      </c>
      <c r="E46" s="382">
        <v>19</v>
      </c>
      <c r="F46" s="383">
        <v>1000</v>
      </c>
      <c r="G46" s="384">
        <v>12</v>
      </c>
      <c r="H46" s="419">
        <v>11</v>
      </c>
      <c r="I46" s="386" t="s">
        <v>2160</v>
      </c>
      <c r="J46" s="420" t="s">
        <v>2220</v>
      </c>
      <c r="K46" s="421"/>
      <c r="L46" s="421"/>
      <c r="M46" s="422"/>
      <c r="N46" s="390" t="s">
        <v>2509</v>
      </c>
      <c r="O46" s="423"/>
      <c r="P46" s="423">
        <v>1365106.21</v>
      </c>
      <c r="Q46" s="423">
        <v>3438973.33</v>
      </c>
      <c r="R46" s="424">
        <v>3626002.49</v>
      </c>
      <c r="S46" s="478">
        <v>1617861.77</v>
      </c>
      <c r="T46" s="393">
        <v>0</v>
      </c>
      <c r="U46" s="425">
        <f t="shared" ref="U46:U74" si="4">V46-T46</f>
        <v>0</v>
      </c>
      <c r="V46" s="393"/>
      <c r="W46" s="199"/>
      <c r="X46" s="312" t="str">
        <f t="shared" si="3"/>
        <v>12.11</v>
      </c>
      <c r="Y46" s="311" t="b">
        <f>COUNTIF('Codes SEC'!$B$2:$F$460,X46)&gt;0</f>
        <v>1</v>
      </c>
    </row>
    <row r="47" spans="1:25" ht="14.4" x14ac:dyDescent="0.3">
      <c r="A47" s="379" t="s">
        <v>1919</v>
      </c>
      <c r="B47" s="380" t="s">
        <v>109</v>
      </c>
      <c r="C47" s="380">
        <v>1</v>
      </c>
      <c r="D47" s="381">
        <v>2</v>
      </c>
      <c r="E47" s="382">
        <v>19</v>
      </c>
      <c r="F47" s="383">
        <v>1000</v>
      </c>
      <c r="G47" s="384">
        <v>12</v>
      </c>
      <c r="H47" s="419">
        <v>21</v>
      </c>
      <c r="I47" s="386" t="s">
        <v>2176</v>
      </c>
      <c r="J47" s="420" t="s">
        <v>2242</v>
      </c>
      <c r="K47" s="421"/>
      <c r="L47" s="421"/>
      <c r="M47" s="422"/>
      <c r="N47" s="390" t="s">
        <v>2513</v>
      </c>
      <c r="O47" s="391"/>
      <c r="P47" s="391">
        <v>25217.53</v>
      </c>
      <c r="Q47" s="391">
        <v>46194.96</v>
      </c>
      <c r="R47" s="392">
        <v>71094.28</v>
      </c>
      <c r="S47" s="477">
        <v>66957.09</v>
      </c>
      <c r="T47" s="393">
        <v>45</v>
      </c>
      <c r="U47" s="425">
        <f t="shared" si="4"/>
        <v>-45</v>
      </c>
      <c r="V47" s="393"/>
      <c r="W47" s="199"/>
      <c r="X47" s="312" t="str">
        <f t="shared" si="3"/>
        <v>12.21</v>
      </c>
      <c r="Y47" s="311" t="b">
        <f>COUNTIF('Codes SEC'!$B$2:$F$460,X47)&gt;0</f>
        <v>1</v>
      </c>
    </row>
    <row r="48" spans="1:25" ht="14.4" x14ac:dyDescent="0.3">
      <c r="A48" s="379" t="s">
        <v>1919</v>
      </c>
      <c r="B48" s="379" t="s">
        <v>109</v>
      </c>
      <c r="C48" s="380">
        <v>1</v>
      </c>
      <c r="D48" s="381">
        <v>2</v>
      </c>
      <c r="E48" s="382">
        <v>19</v>
      </c>
      <c r="F48" s="383">
        <v>1000</v>
      </c>
      <c r="G48" s="384">
        <v>14</v>
      </c>
      <c r="H48" s="419">
        <v>10</v>
      </c>
      <c r="I48" s="386">
        <v>91410000</v>
      </c>
      <c r="J48" s="420" t="s">
        <v>2438</v>
      </c>
      <c r="K48" s="421" t="s">
        <v>2419</v>
      </c>
      <c r="L48" s="421" t="s">
        <v>2424</v>
      </c>
      <c r="M48" s="422">
        <v>45091</v>
      </c>
      <c r="N48" s="390" t="s">
        <v>2461</v>
      </c>
      <c r="O48" s="391"/>
      <c r="P48" s="391"/>
      <c r="Q48" s="391">
        <v>0</v>
      </c>
      <c r="R48" s="392">
        <v>347396.98</v>
      </c>
      <c r="S48" s="477">
        <v>52285.14</v>
      </c>
      <c r="T48" s="393"/>
      <c r="U48" s="425">
        <f t="shared" si="4"/>
        <v>0</v>
      </c>
      <c r="V48" s="393"/>
      <c r="W48" s="199"/>
      <c r="X48" s="312" t="str">
        <f t="shared" si="3"/>
        <v>14.10</v>
      </c>
      <c r="Y48" s="311" t="b">
        <f>COUNTIF('Codes SEC'!$B$2:$F$460,X48)&gt;0</f>
        <v>1</v>
      </c>
    </row>
    <row r="49" spans="1:25" ht="14.4" x14ac:dyDescent="0.3">
      <c r="A49" s="379" t="s">
        <v>1919</v>
      </c>
      <c r="B49" s="379" t="s">
        <v>109</v>
      </c>
      <c r="C49" s="380">
        <v>1</v>
      </c>
      <c r="D49" s="381">
        <v>2</v>
      </c>
      <c r="E49" s="382">
        <v>19</v>
      </c>
      <c r="F49" s="383">
        <v>1000</v>
      </c>
      <c r="G49" s="384">
        <v>16</v>
      </c>
      <c r="H49" s="419">
        <v>11</v>
      </c>
      <c r="I49" s="386" t="s">
        <v>2122</v>
      </c>
      <c r="J49" s="420" t="s">
        <v>2221</v>
      </c>
      <c r="K49" s="421"/>
      <c r="L49" s="421"/>
      <c r="M49" s="422"/>
      <c r="N49" s="390" t="s">
        <v>2267</v>
      </c>
      <c r="O49" s="423"/>
      <c r="P49" s="423">
        <v>0</v>
      </c>
      <c r="Q49" s="423">
        <v>0</v>
      </c>
      <c r="R49" s="424">
        <v>22244.16</v>
      </c>
      <c r="S49" s="478">
        <v>385568.34</v>
      </c>
      <c r="T49" s="393">
        <v>50</v>
      </c>
      <c r="U49" s="425">
        <f t="shared" si="4"/>
        <v>-50</v>
      </c>
      <c r="V49" s="393"/>
      <c r="W49" s="199"/>
      <c r="X49" s="312" t="str">
        <f t="shared" si="3"/>
        <v>16.11</v>
      </c>
      <c r="Y49" s="311" t="b">
        <f>COUNTIF('Codes SEC'!$B$2:$F$460,X49)&gt;0</f>
        <v>1</v>
      </c>
    </row>
    <row r="50" spans="1:25" ht="14.4" x14ac:dyDescent="0.3">
      <c r="A50" s="379" t="s">
        <v>1919</v>
      </c>
      <c r="B50" s="379" t="s">
        <v>109</v>
      </c>
      <c r="C50" s="380">
        <v>1</v>
      </c>
      <c r="D50" s="381">
        <v>2</v>
      </c>
      <c r="E50" s="382">
        <v>19</v>
      </c>
      <c r="F50" s="383">
        <v>1000</v>
      </c>
      <c r="G50" s="384">
        <v>16</v>
      </c>
      <c r="H50" s="419">
        <v>11</v>
      </c>
      <c r="I50" s="386" t="s">
        <v>2122</v>
      </c>
      <c r="J50" s="420" t="s">
        <v>2222</v>
      </c>
      <c r="K50" s="421"/>
      <c r="L50" s="421"/>
      <c r="M50" s="422"/>
      <c r="N50" s="390" t="s">
        <v>2268</v>
      </c>
      <c r="O50" s="423"/>
      <c r="P50" s="423">
        <v>0</v>
      </c>
      <c r="Q50" s="423">
        <v>0</v>
      </c>
      <c r="R50" s="424">
        <v>2017.31</v>
      </c>
      <c r="S50" s="478">
        <v>2717.19</v>
      </c>
      <c r="T50" s="393">
        <v>2</v>
      </c>
      <c r="U50" s="425">
        <f t="shared" si="4"/>
        <v>-2</v>
      </c>
      <c r="V50" s="393"/>
      <c r="W50" s="199"/>
      <c r="X50" s="312" t="str">
        <f t="shared" si="3"/>
        <v>16.11</v>
      </c>
      <c r="Y50" s="311" t="b">
        <f>COUNTIF('Codes SEC'!$B$2:$F$460,X50)&gt;0</f>
        <v>1</v>
      </c>
    </row>
    <row r="51" spans="1:25" ht="14.1" customHeight="1" x14ac:dyDescent="0.3">
      <c r="A51" s="379" t="s">
        <v>1919</v>
      </c>
      <c r="B51" s="379" t="s">
        <v>109</v>
      </c>
      <c r="C51" s="380">
        <v>1</v>
      </c>
      <c r="D51" s="381">
        <v>2</v>
      </c>
      <c r="E51" s="382">
        <v>19</v>
      </c>
      <c r="F51" s="383">
        <v>1000</v>
      </c>
      <c r="G51" s="384">
        <v>16</v>
      </c>
      <c r="H51" s="419">
        <v>12</v>
      </c>
      <c r="I51" s="386" t="s">
        <v>2123</v>
      </c>
      <c r="J51" s="420" t="s">
        <v>2223</v>
      </c>
      <c r="K51" s="421"/>
      <c r="L51" s="421"/>
      <c r="M51" s="422"/>
      <c r="N51" s="390" t="s">
        <v>2579</v>
      </c>
      <c r="O51" s="423"/>
      <c r="P51" s="423">
        <v>0</v>
      </c>
      <c r="Q51" s="423">
        <v>197279.32</v>
      </c>
      <c r="R51" s="424">
        <v>253413.06</v>
      </c>
      <c r="S51" s="478">
        <v>0</v>
      </c>
      <c r="T51" s="393"/>
      <c r="U51" s="425"/>
      <c r="V51" s="393"/>
      <c r="W51" s="563"/>
      <c r="X51" s="312" t="str">
        <f t="shared" si="3"/>
        <v>16.12</v>
      </c>
      <c r="Y51" s="311" t="b">
        <f>COUNTIF('Codes SEC'!$B$2:$F$460,X51)&gt;0</f>
        <v>1</v>
      </c>
    </row>
    <row r="52" spans="1:25" ht="14.7" customHeight="1" x14ac:dyDescent="0.3">
      <c r="A52" s="379" t="s">
        <v>1919</v>
      </c>
      <c r="B52" s="379" t="s">
        <v>109</v>
      </c>
      <c r="C52" s="380">
        <v>1</v>
      </c>
      <c r="D52" s="381">
        <v>2</v>
      </c>
      <c r="E52" s="382">
        <v>19</v>
      </c>
      <c r="F52" s="383">
        <v>1000</v>
      </c>
      <c r="G52" s="384">
        <v>16</v>
      </c>
      <c r="H52" s="419">
        <v>12</v>
      </c>
      <c r="I52" s="386" t="s">
        <v>2123</v>
      </c>
      <c r="J52" s="420" t="s">
        <v>2224</v>
      </c>
      <c r="K52" s="421"/>
      <c r="L52" s="421"/>
      <c r="M52" s="422"/>
      <c r="N52" s="390" t="s">
        <v>2269</v>
      </c>
      <c r="O52" s="423"/>
      <c r="P52" s="423">
        <v>0</v>
      </c>
      <c r="Q52" s="423">
        <v>0</v>
      </c>
      <c r="R52" s="424">
        <v>0</v>
      </c>
      <c r="S52" s="478">
        <v>224353.61</v>
      </c>
      <c r="T52" s="393">
        <v>25</v>
      </c>
      <c r="U52" s="425">
        <f t="shared" si="4"/>
        <v>-25</v>
      </c>
      <c r="V52" s="393"/>
      <c r="W52" s="199"/>
      <c r="X52" s="312" t="str">
        <f t="shared" si="3"/>
        <v>16.12</v>
      </c>
      <c r="Y52" s="311" t="b">
        <f>COUNTIF('Codes SEC'!$B$2:$F$460,X52)&gt;0</f>
        <v>1</v>
      </c>
    </row>
    <row r="53" spans="1:25" ht="14.4" x14ac:dyDescent="0.3">
      <c r="A53" s="379" t="s">
        <v>1919</v>
      </c>
      <c r="B53" s="379" t="s">
        <v>109</v>
      </c>
      <c r="C53" s="380">
        <v>1</v>
      </c>
      <c r="D53" s="381">
        <v>2</v>
      </c>
      <c r="E53" s="382">
        <v>19</v>
      </c>
      <c r="F53" s="383">
        <v>1000</v>
      </c>
      <c r="G53" s="384">
        <v>16</v>
      </c>
      <c r="H53" s="419">
        <v>20</v>
      </c>
      <c r="I53" s="386" t="s">
        <v>2124</v>
      </c>
      <c r="J53" s="420" t="s">
        <v>2225</v>
      </c>
      <c r="K53" s="421"/>
      <c r="L53" s="421"/>
      <c r="M53" s="422"/>
      <c r="N53" s="390" t="s">
        <v>2593</v>
      </c>
      <c r="O53" s="423"/>
      <c r="P53" s="423">
        <v>0</v>
      </c>
      <c r="Q53" s="423">
        <v>169716.8</v>
      </c>
      <c r="R53" s="424">
        <v>3895.95</v>
      </c>
      <c r="S53" s="478">
        <v>24803</v>
      </c>
      <c r="T53" s="393">
        <v>10</v>
      </c>
      <c r="U53" s="425">
        <f t="shared" si="4"/>
        <v>-10</v>
      </c>
      <c r="V53" s="393"/>
      <c r="W53" s="199"/>
      <c r="X53" s="312" t="str">
        <f t="shared" si="3"/>
        <v>16.20</v>
      </c>
      <c r="Y53" s="311" t="b">
        <f>COUNTIF('Codes SEC'!$B$2:$F$460,X53)&gt;0</f>
        <v>1</v>
      </c>
    </row>
    <row r="54" spans="1:25" ht="14.1" customHeight="1" x14ac:dyDescent="0.3">
      <c r="A54" s="379" t="s">
        <v>1919</v>
      </c>
      <c r="B54" s="380" t="s">
        <v>109</v>
      </c>
      <c r="C54" s="380">
        <v>1</v>
      </c>
      <c r="D54" s="381">
        <v>2</v>
      </c>
      <c r="E54" s="382">
        <v>19</v>
      </c>
      <c r="F54" s="383">
        <v>1000</v>
      </c>
      <c r="G54" s="384">
        <v>21</v>
      </c>
      <c r="H54" s="419">
        <v>10</v>
      </c>
      <c r="I54" s="386" t="s">
        <v>2177</v>
      </c>
      <c r="J54" s="420" t="s">
        <v>2056</v>
      </c>
      <c r="K54" s="421"/>
      <c r="L54" s="421"/>
      <c r="M54" s="422"/>
      <c r="N54" s="390" t="s">
        <v>145</v>
      </c>
      <c r="O54" s="423">
        <v>0</v>
      </c>
      <c r="P54" s="423">
        <v>16234400</v>
      </c>
      <c r="Q54" s="423">
        <v>798760</v>
      </c>
      <c r="R54" s="424">
        <v>1728406.7</v>
      </c>
      <c r="S54" s="478">
        <v>0</v>
      </c>
      <c r="T54" s="393">
        <v>0</v>
      </c>
      <c r="U54" s="425">
        <f t="shared" si="4"/>
        <v>0</v>
      </c>
      <c r="V54" s="393"/>
      <c r="W54" s="199"/>
      <c r="X54" s="312" t="str">
        <f t="shared" si="3"/>
        <v>21.10</v>
      </c>
      <c r="Y54" s="311" t="b">
        <f>COUNTIF('Codes SEC'!$B$2:$F$460,X54)&gt;0</f>
        <v>1</v>
      </c>
    </row>
    <row r="55" spans="1:25" ht="14.1" customHeight="1" x14ac:dyDescent="0.3">
      <c r="A55" s="379" t="s">
        <v>1919</v>
      </c>
      <c r="B55" s="379" t="s">
        <v>109</v>
      </c>
      <c r="C55" s="380">
        <v>1</v>
      </c>
      <c r="D55" s="381">
        <v>2</v>
      </c>
      <c r="E55" s="382">
        <v>19</v>
      </c>
      <c r="F55" s="383">
        <v>1000</v>
      </c>
      <c r="G55" s="384">
        <v>21</v>
      </c>
      <c r="H55" s="419">
        <v>10</v>
      </c>
      <c r="I55" s="386">
        <v>92110000</v>
      </c>
      <c r="J55" s="420" t="s">
        <v>2439</v>
      </c>
      <c r="K55" s="421" t="s">
        <v>2419</v>
      </c>
      <c r="L55" s="421" t="s">
        <v>2424</v>
      </c>
      <c r="M55" s="422">
        <v>45091</v>
      </c>
      <c r="N55" s="390" t="s">
        <v>2464</v>
      </c>
      <c r="O55" s="423"/>
      <c r="P55" s="423"/>
      <c r="Q55" s="423">
        <v>0</v>
      </c>
      <c r="R55" s="424">
        <v>0</v>
      </c>
      <c r="S55" s="478">
        <v>109025.1</v>
      </c>
      <c r="T55" s="393">
        <v>0</v>
      </c>
      <c r="U55" s="425">
        <f t="shared" si="4"/>
        <v>0</v>
      </c>
      <c r="V55" s="393"/>
      <c r="W55" s="199"/>
      <c r="X55" s="312" t="str">
        <f t="shared" si="3"/>
        <v>21.10</v>
      </c>
      <c r="Y55" s="311" t="b">
        <f>COUNTIF('Codes SEC'!$B$2:$F$460,X55)&gt;0</f>
        <v>1</v>
      </c>
    </row>
    <row r="56" spans="1:25" ht="14.1" customHeight="1" x14ac:dyDescent="0.3">
      <c r="A56" s="379" t="s">
        <v>1919</v>
      </c>
      <c r="B56" s="380" t="s">
        <v>109</v>
      </c>
      <c r="C56" s="380">
        <v>1</v>
      </c>
      <c r="D56" s="381">
        <v>2</v>
      </c>
      <c r="E56" s="382">
        <v>19</v>
      </c>
      <c r="F56" s="383">
        <v>1000</v>
      </c>
      <c r="G56" s="384">
        <v>24</v>
      </c>
      <c r="H56" s="419">
        <v>10</v>
      </c>
      <c r="I56" s="386">
        <v>92410000</v>
      </c>
      <c r="J56" s="420" t="s">
        <v>2494</v>
      </c>
      <c r="K56" s="421" t="s">
        <v>2419</v>
      </c>
      <c r="L56" s="421" t="s">
        <v>2424</v>
      </c>
      <c r="M56" s="422">
        <v>45274</v>
      </c>
      <c r="N56" s="390" t="s">
        <v>2499</v>
      </c>
      <c r="O56" s="423"/>
      <c r="P56" s="423"/>
      <c r="Q56" s="423"/>
      <c r="R56" s="424">
        <v>0</v>
      </c>
      <c r="S56" s="478">
        <v>0</v>
      </c>
      <c r="T56" s="393">
        <v>0</v>
      </c>
      <c r="U56" s="425">
        <f t="shared" si="4"/>
        <v>0</v>
      </c>
      <c r="V56" s="393"/>
      <c r="W56" s="199"/>
      <c r="X56" s="312" t="str">
        <f t="shared" si="3"/>
        <v>24.10</v>
      </c>
      <c r="Y56" s="311" t="b">
        <f>COUNTIF('Codes SEC'!$B$2:$F$460,X56)&gt;0</f>
        <v>1</v>
      </c>
    </row>
    <row r="57" spans="1:25" ht="14.1" customHeight="1" x14ac:dyDescent="0.3">
      <c r="A57" s="379" t="s">
        <v>1919</v>
      </c>
      <c r="B57" s="380" t="s">
        <v>109</v>
      </c>
      <c r="C57" s="380">
        <v>1</v>
      </c>
      <c r="D57" s="381">
        <v>2</v>
      </c>
      <c r="E57" s="382">
        <v>19</v>
      </c>
      <c r="F57" s="383">
        <v>1000</v>
      </c>
      <c r="G57" s="384">
        <v>26</v>
      </c>
      <c r="H57" s="419">
        <v>10</v>
      </c>
      <c r="I57" s="386" t="s">
        <v>2136</v>
      </c>
      <c r="J57" s="420" t="s">
        <v>2057</v>
      </c>
      <c r="K57" s="421"/>
      <c r="L57" s="421"/>
      <c r="M57" s="422"/>
      <c r="N57" s="390" t="s">
        <v>2723</v>
      </c>
      <c r="O57" s="423">
        <v>151382.38</v>
      </c>
      <c r="P57" s="423">
        <v>21430528.550000001</v>
      </c>
      <c r="Q57" s="423">
        <v>85042598.849999994</v>
      </c>
      <c r="R57" s="424">
        <v>123159295.58</v>
      </c>
      <c r="S57" s="478">
        <v>58100174.420000002</v>
      </c>
      <c r="T57" s="393">
        <v>0</v>
      </c>
      <c r="U57" s="425">
        <f t="shared" si="4"/>
        <v>0</v>
      </c>
      <c r="V57" s="393"/>
      <c r="W57" s="199"/>
      <c r="X57" s="312" t="str">
        <f t="shared" si="3"/>
        <v>26.10</v>
      </c>
      <c r="Y57" s="311" t="b">
        <f>COUNTIF('Codes SEC'!$B$2:$F$460,X57)&gt;0</f>
        <v>1</v>
      </c>
    </row>
    <row r="58" spans="1:25" ht="14.1" customHeight="1" x14ac:dyDescent="0.3">
      <c r="A58" s="453" t="s">
        <v>1919</v>
      </c>
      <c r="B58" s="464" t="s">
        <v>109</v>
      </c>
      <c r="C58" s="464">
        <v>1</v>
      </c>
      <c r="D58" s="465">
        <v>2</v>
      </c>
      <c r="E58" s="466">
        <v>19</v>
      </c>
      <c r="F58" s="467">
        <v>1000</v>
      </c>
      <c r="G58" s="468">
        <v>26</v>
      </c>
      <c r="H58" s="486">
        <v>10</v>
      </c>
      <c r="I58" s="470" t="s">
        <v>2136</v>
      </c>
      <c r="J58" s="420" t="s">
        <v>2430</v>
      </c>
      <c r="K58" s="421" t="s">
        <v>2419</v>
      </c>
      <c r="L58" s="421" t="s">
        <v>2424</v>
      </c>
      <c r="M58" s="422">
        <v>45007</v>
      </c>
      <c r="N58" s="451" t="s">
        <v>2431</v>
      </c>
      <c r="O58" s="423"/>
      <c r="P58" s="423"/>
      <c r="Q58" s="423">
        <v>0</v>
      </c>
      <c r="R58" s="424">
        <v>37135.339999999997</v>
      </c>
      <c r="S58" s="478">
        <v>38106.5</v>
      </c>
      <c r="T58" s="393">
        <v>35000</v>
      </c>
      <c r="U58" s="425">
        <f t="shared" si="4"/>
        <v>-35000</v>
      </c>
      <c r="V58" s="393"/>
      <c r="W58" s="199"/>
      <c r="X58" s="312" t="str">
        <f t="shared" si="3"/>
        <v>26.10</v>
      </c>
      <c r="Y58" s="311" t="b">
        <f>COUNTIF('Codes SEC'!$B$2:$F$460,X58)&gt;0</f>
        <v>1</v>
      </c>
    </row>
    <row r="59" spans="1:25" ht="14.1" customHeight="1" x14ac:dyDescent="0.3">
      <c r="A59" s="453" t="s">
        <v>1919</v>
      </c>
      <c r="B59" s="464" t="s">
        <v>109</v>
      </c>
      <c r="C59" s="464">
        <v>1</v>
      </c>
      <c r="D59" s="465">
        <v>2</v>
      </c>
      <c r="E59" s="466">
        <v>19</v>
      </c>
      <c r="F59" s="467">
        <v>1000</v>
      </c>
      <c r="G59" s="468">
        <v>26</v>
      </c>
      <c r="H59" s="486">
        <v>10</v>
      </c>
      <c r="I59" s="470" t="s">
        <v>2136</v>
      </c>
      <c r="J59" s="420" t="s">
        <v>2566</v>
      </c>
      <c r="K59" s="421"/>
      <c r="L59" s="421"/>
      <c r="M59" s="422"/>
      <c r="N59" s="451" t="s">
        <v>2805</v>
      </c>
      <c r="O59" s="423"/>
      <c r="P59" s="423"/>
      <c r="Q59" s="423"/>
      <c r="R59" s="424">
        <v>0</v>
      </c>
      <c r="S59" s="478">
        <v>69211448.540000007</v>
      </c>
      <c r="T59" s="393">
        <v>0</v>
      </c>
      <c r="U59" s="425">
        <f t="shared" si="4"/>
        <v>0</v>
      </c>
      <c r="V59" s="393"/>
      <c r="W59" s="199"/>
      <c r="X59" s="312" t="str">
        <f t="shared" si="3"/>
        <v>26.10</v>
      </c>
      <c r="Y59" s="311" t="b">
        <f>COUNTIF('Codes SEC'!$B$2:$F$460,X59)&gt;0</f>
        <v>1</v>
      </c>
    </row>
    <row r="60" spans="1:25" ht="14.1" customHeight="1" x14ac:dyDescent="0.3">
      <c r="A60" s="379" t="s">
        <v>1919</v>
      </c>
      <c r="B60" s="380" t="s">
        <v>109</v>
      </c>
      <c r="C60" s="380">
        <v>1</v>
      </c>
      <c r="D60" s="381">
        <v>2</v>
      </c>
      <c r="E60" s="382">
        <v>19</v>
      </c>
      <c r="F60" s="383">
        <v>1000</v>
      </c>
      <c r="G60" s="384">
        <v>26</v>
      </c>
      <c r="H60" s="419">
        <v>20</v>
      </c>
      <c r="I60" s="470">
        <v>92620000</v>
      </c>
      <c r="J60" s="420" t="s">
        <v>2432</v>
      </c>
      <c r="K60" s="493"/>
      <c r="L60" s="493"/>
      <c r="M60" s="494"/>
      <c r="N60" s="390" t="s">
        <v>2456</v>
      </c>
      <c r="O60" s="423"/>
      <c r="P60" s="423"/>
      <c r="Q60" s="423">
        <v>1734000</v>
      </c>
      <c r="R60" s="424">
        <v>2049158.05</v>
      </c>
      <c r="S60" s="478">
        <v>1890022.23</v>
      </c>
      <c r="T60" s="393">
        <v>1734</v>
      </c>
      <c r="U60" s="425">
        <f t="shared" si="4"/>
        <v>-1734</v>
      </c>
      <c r="V60" s="393"/>
      <c r="W60" s="199"/>
      <c r="X60" s="312" t="str">
        <f t="shared" si="3"/>
        <v>26.20</v>
      </c>
      <c r="Y60" s="311" t="b">
        <f>COUNTIF('Codes SEC'!$B$2:$F$460,X60)&gt;0</f>
        <v>1</v>
      </c>
    </row>
    <row r="61" spans="1:25" ht="14.4" x14ac:dyDescent="0.3">
      <c r="A61" s="379" t="s">
        <v>1919</v>
      </c>
      <c r="B61" s="446" t="s">
        <v>109</v>
      </c>
      <c r="C61" s="380">
        <v>1</v>
      </c>
      <c r="D61" s="381">
        <v>2</v>
      </c>
      <c r="E61" s="382">
        <v>19</v>
      </c>
      <c r="F61" s="383">
        <v>1000</v>
      </c>
      <c r="G61" s="384">
        <v>31</v>
      </c>
      <c r="H61" s="419">
        <v>32</v>
      </c>
      <c r="I61" s="386" t="s">
        <v>2134</v>
      </c>
      <c r="J61" s="420" t="s">
        <v>2053</v>
      </c>
      <c r="K61" s="421"/>
      <c r="L61" s="421"/>
      <c r="M61" s="422"/>
      <c r="N61" s="390" t="s">
        <v>2510</v>
      </c>
      <c r="O61" s="423">
        <v>1390024.5499999998</v>
      </c>
      <c r="P61" s="423">
        <v>750</v>
      </c>
      <c r="Q61" s="423">
        <v>1406419.58</v>
      </c>
      <c r="R61" s="424">
        <v>1729456.52</v>
      </c>
      <c r="S61" s="478">
        <v>1801176.92</v>
      </c>
      <c r="T61" s="393">
        <v>600</v>
      </c>
      <c r="U61" s="425">
        <f t="shared" si="4"/>
        <v>-600</v>
      </c>
      <c r="V61" s="393"/>
      <c r="W61" s="199"/>
      <c r="X61" s="312" t="str">
        <f t="shared" si="3"/>
        <v>31.32</v>
      </c>
      <c r="Y61" s="311" t="b">
        <f>COUNTIF('Codes SEC'!$B$2:$F$460,X61)&gt;0</f>
        <v>1</v>
      </c>
    </row>
    <row r="62" spans="1:25" ht="14.1" customHeight="1" x14ac:dyDescent="0.3">
      <c r="A62" s="379" t="s">
        <v>1919</v>
      </c>
      <c r="B62" s="379" t="s">
        <v>109</v>
      </c>
      <c r="C62" s="380">
        <v>1</v>
      </c>
      <c r="D62" s="381">
        <v>2</v>
      </c>
      <c r="E62" s="382">
        <v>19</v>
      </c>
      <c r="F62" s="383">
        <v>1000</v>
      </c>
      <c r="G62" s="384">
        <v>32</v>
      </c>
      <c r="H62" s="419">
        <v>0</v>
      </c>
      <c r="I62" s="386">
        <v>93200000</v>
      </c>
      <c r="J62" s="420" t="s">
        <v>2440</v>
      </c>
      <c r="K62" s="421" t="s">
        <v>2419</v>
      </c>
      <c r="L62" s="421" t="s">
        <v>2424</v>
      </c>
      <c r="M62" s="422">
        <v>45091</v>
      </c>
      <c r="N62" s="390" t="s">
        <v>2465</v>
      </c>
      <c r="O62" s="423"/>
      <c r="P62" s="423"/>
      <c r="Q62" s="423">
        <v>0</v>
      </c>
      <c r="R62" s="424">
        <v>778015.51</v>
      </c>
      <c r="S62" s="478">
        <v>53240.53</v>
      </c>
      <c r="T62" s="393">
        <v>0</v>
      </c>
      <c r="U62" s="425">
        <f t="shared" si="4"/>
        <v>0</v>
      </c>
      <c r="V62" s="393"/>
      <c r="W62" s="199"/>
      <c r="X62" s="312" t="s">
        <v>1784</v>
      </c>
      <c r="Y62" s="311" t="b">
        <f>COUNTIF('Codes SEC'!$B$2:$F$460,X62)&gt;0</f>
        <v>1</v>
      </c>
    </row>
    <row r="63" spans="1:25" ht="14.4" x14ac:dyDescent="0.3">
      <c r="A63" s="379" t="s">
        <v>1919</v>
      </c>
      <c r="B63" s="379" t="s">
        <v>109</v>
      </c>
      <c r="C63" s="380">
        <v>1</v>
      </c>
      <c r="D63" s="381">
        <v>2</v>
      </c>
      <c r="E63" s="382">
        <v>19</v>
      </c>
      <c r="F63" s="383">
        <v>1000</v>
      </c>
      <c r="G63" s="384">
        <v>33</v>
      </c>
      <c r="H63" s="419">
        <v>0</v>
      </c>
      <c r="I63" s="386" t="s">
        <v>2135</v>
      </c>
      <c r="J63" s="420" t="s">
        <v>2237</v>
      </c>
      <c r="K63" s="421"/>
      <c r="L63" s="421"/>
      <c r="M63" s="422"/>
      <c r="N63" s="390" t="s">
        <v>2511</v>
      </c>
      <c r="O63" s="423"/>
      <c r="P63" s="423">
        <v>0</v>
      </c>
      <c r="Q63" s="423">
        <v>801036.64</v>
      </c>
      <c r="R63" s="424">
        <v>4694071.43</v>
      </c>
      <c r="S63" s="478">
        <v>2657908.1800000002</v>
      </c>
      <c r="T63" s="393">
        <v>0</v>
      </c>
      <c r="U63" s="425">
        <f t="shared" si="4"/>
        <v>0</v>
      </c>
      <c r="V63" s="393"/>
      <c r="W63" s="199"/>
      <c r="X63" s="312" t="s">
        <v>1779</v>
      </c>
      <c r="Y63" s="311" t="b">
        <f>COUNTIF('Codes SEC'!$B$2:$F$460,X63)&gt;0</f>
        <v>1</v>
      </c>
    </row>
    <row r="64" spans="1:25" ht="14.4" x14ac:dyDescent="0.3">
      <c r="A64" s="379" t="s">
        <v>1919</v>
      </c>
      <c r="B64" s="379" t="s">
        <v>109</v>
      </c>
      <c r="C64" s="380">
        <v>1</v>
      </c>
      <c r="D64" s="381">
        <v>2</v>
      </c>
      <c r="E64" s="382">
        <v>19</v>
      </c>
      <c r="F64" s="383">
        <v>1000</v>
      </c>
      <c r="G64" s="384">
        <v>34</v>
      </c>
      <c r="H64" s="419">
        <v>41</v>
      </c>
      <c r="I64" s="386" t="s">
        <v>2165</v>
      </c>
      <c r="J64" s="420" t="s">
        <v>2238</v>
      </c>
      <c r="K64" s="421"/>
      <c r="L64" s="421"/>
      <c r="M64" s="422"/>
      <c r="N64" s="390" t="s">
        <v>2512</v>
      </c>
      <c r="O64" s="423"/>
      <c r="P64" s="423">
        <v>0</v>
      </c>
      <c r="Q64" s="423">
        <v>4101.2</v>
      </c>
      <c r="R64" s="424">
        <v>22233.77</v>
      </c>
      <c r="S64" s="478">
        <v>443733.88</v>
      </c>
      <c r="T64" s="393">
        <v>0</v>
      </c>
      <c r="U64" s="425">
        <f t="shared" si="4"/>
        <v>0</v>
      </c>
      <c r="V64" s="393"/>
      <c r="W64" s="199"/>
      <c r="X64" s="312" t="str">
        <f t="shared" ref="X64:X96" si="5">G64&amp;"."&amp;H64</f>
        <v>34.41</v>
      </c>
      <c r="Y64" s="311" t="b">
        <f>COUNTIF('Codes SEC'!$B$2:$F$460,X64)&gt;0</f>
        <v>1</v>
      </c>
    </row>
    <row r="65" spans="1:26" ht="14.1" customHeight="1" x14ac:dyDescent="0.3">
      <c r="A65" s="379" t="s">
        <v>1919</v>
      </c>
      <c r="B65" s="379" t="s">
        <v>109</v>
      </c>
      <c r="C65" s="380">
        <v>1</v>
      </c>
      <c r="D65" s="381">
        <v>2</v>
      </c>
      <c r="E65" s="382">
        <v>19</v>
      </c>
      <c r="F65" s="383">
        <v>1000</v>
      </c>
      <c r="G65" s="384">
        <v>35</v>
      </c>
      <c r="H65" s="419">
        <v>40</v>
      </c>
      <c r="I65" s="386">
        <v>93540000</v>
      </c>
      <c r="J65" s="420" t="s">
        <v>2441</v>
      </c>
      <c r="K65" s="421" t="s">
        <v>2419</v>
      </c>
      <c r="L65" s="421" t="s">
        <v>2424</v>
      </c>
      <c r="M65" s="422">
        <v>45091</v>
      </c>
      <c r="N65" s="390" t="s">
        <v>2466</v>
      </c>
      <c r="O65" s="423"/>
      <c r="P65" s="423"/>
      <c r="Q65" s="423">
        <v>0</v>
      </c>
      <c r="R65" s="424">
        <v>0</v>
      </c>
      <c r="S65" s="478">
        <v>0</v>
      </c>
      <c r="T65" s="393">
        <v>0</v>
      </c>
      <c r="U65" s="425">
        <f t="shared" si="4"/>
        <v>0</v>
      </c>
      <c r="V65" s="393"/>
      <c r="W65" s="199"/>
      <c r="X65" s="312" t="str">
        <f t="shared" si="5"/>
        <v>35.40</v>
      </c>
      <c r="Y65" s="311" t="b">
        <f>COUNTIF('Codes SEC'!$B$2:$F$460,X65)&gt;0</f>
        <v>1</v>
      </c>
    </row>
    <row r="66" spans="1:26" ht="14.4" x14ac:dyDescent="0.3">
      <c r="A66" s="379" t="s">
        <v>1919</v>
      </c>
      <c r="B66" s="379" t="s">
        <v>109</v>
      </c>
      <c r="C66" s="380">
        <v>1</v>
      </c>
      <c r="D66" s="381">
        <v>2</v>
      </c>
      <c r="E66" s="382">
        <v>19</v>
      </c>
      <c r="F66" s="383">
        <v>1000</v>
      </c>
      <c r="G66" s="384">
        <v>36</v>
      </c>
      <c r="H66" s="419">
        <v>90</v>
      </c>
      <c r="I66" s="386" t="s">
        <v>2130</v>
      </c>
      <c r="J66" s="420" t="s">
        <v>2226</v>
      </c>
      <c r="K66" s="421"/>
      <c r="L66" s="421"/>
      <c r="M66" s="422"/>
      <c r="N66" s="390" t="s">
        <v>1928</v>
      </c>
      <c r="O66" s="423"/>
      <c r="P66" s="423">
        <v>0</v>
      </c>
      <c r="Q66" s="423">
        <v>0</v>
      </c>
      <c r="R66" s="424">
        <v>0</v>
      </c>
      <c r="S66" s="478">
        <v>0</v>
      </c>
      <c r="T66" s="393">
        <v>0</v>
      </c>
      <c r="U66" s="425">
        <f t="shared" si="4"/>
        <v>0</v>
      </c>
      <c r="V66" s="393"/>
      <c r="W66" s="199"/>
      <c r="X66" s="312" t="str">
        <f t="shared" si="5"/>
        <v>36.90</v>
      </c>
      <c r="Y66" s="311" t="b">
        <f>COUNTIF('Codes SEC'!$B$2:$F$460,X66)&gt;0</f>
        <v>1</v>
      </c>
    </row>
    <row r="67" spans="1:26" ht="14.4" x14ac:dyDescent="0.3">
      <c r="A67" s="379" t="s">
        <v>1919</v>
      </c>
      <c r="B67" s="379" t="s">
        <v>109</v>
      </c>
      <c r="C67" s="380">
        <v>1</v>
      </c>
      <c r="D67" s="381">
        <v>2</v>
      </c>
      <c r="E67" s="382">
        <v>19</v>
      </c>
      <c r="F67" s="383">
        <v>1000</v>
      </c>
      <c r="G67" s="384">
        <v>37</v>
      </c>
      <c r="H67" s="419">
        <v>20</v>
      </c>
      <c r="I67" s="386" t="s">
        <v>2172</v>
      </c>
      <c r="J67" s="420" t="s">
        <v>2227</v>
      </c>
      <c r="K67" s="421"/>
      <c r="L67" s="421"/>
      <c r="M67" s="422"/>
      <c r="N67" s="390" t="s">
        <v>1929</v>
      </c>
      <c r="O67" s="423"/>
      <c r="P67" s="423">
        <v>265615</v>
      </c>
      <c r="Q67" s="423">
        <v>274946</v>
      </c>
      <c r="R67" s="424">
        <v>0</v>
      </c>
      <c r="S67" s="478">
        <v>0</v>
      </c>
      <c r="T67" s="393">
        <v>0</v>
      </c>
      <c r="U67" s="425">
        <f t="shared" si="4"/>
        <v>0</v>
      </c>
      <c r="V67" s="393"/>
      <c r="W67" s="199"/>
      <c r="X67" s="312" t="str">
        <f t="shared" si="5"/>
        <v>37.20</v>
      </c>
      <c r="Y67" s="311" t="b">
        <f>COUNTIF('Codes SEC'!$B$2:$F$460,X67)&gt;0</f>
        <v>1</v>
      </c>
    </row>
    <row r="68" spans="1:26" ht="14.1" customHeight="1" x14ac:dyDescent="0.3">
      <c r="A68" s="379" t="s">
        <v>1919</v>
      </c>
      <c r="B68" s="380" t="s">
        <v>109</v>
      </c>
      <c r="C68" s="380">
        <v>1</v>
      </c>
      <c r="D68" s="381">
        <v>2</v>
      </c>
      <c r="E68" s="382">
        <v>19</v>
      </c>
      <c r="F68" s="383">
        <v>1000</v>
      </c>
      <c r="G68" s="384">
        <v>38</v>
      </c>
      <c r="H68" s="419">
        <v>10</v>
      </c>
      <c r="I68" s="386" t="s">
        <v>2132</v>
      </c>
      <c r="J68" s="420" t="s">
        <v>1985</v>
      </c>
      <c r="K68" s="421"/>
      <c r="L68" s="421"/>
      <c r="M68" s="422"/>
      <c r="N68" s="390" t="s">
        <v>1930</v>
      </c>
      <c r="O68" s="423"/>
      <c r="P68" s="423">
        <v>6363473.29</v>
      </c>
      <c r="Q68" s="423">
        <v>1500723.01</v>
      </c>
      <c r="R68" s="424">
        <v>335.39</v>
      </c>
      <c r="S68" s="478">
        <v>11515905.869999999</v>
      </c>
      <c r="T68" s="393">
        <v>2000</v>
      </c>
      <c r="U68" s="425">
        <f t="shared" si="4"/>
        <v>-2000</v>
      </c>
      <c r="V68" s="393"/>
      <c r="W68" s="563"/>
      <c r="X68" s="312" t="str">
        <f t="shared" si="5"/>
        <v>38.10</v>
      </c>
      <c r="Y68" s="311" t="b">
        <f>COUNTIF('Codes SEC'!$B$2:$F$460,X68)&gt;0</f>
        <v>1</v>
      </c>
    </row>
    <row r="69" spans="1:26" ht="14.1" customHeight="1" x14ac:dyDescent="0.3">
      <c r="A69" s="379" t="s">
        <v>1919</v>
      </c>
      <c r="B69" s="380" t="s">
        <v>109</v>
      </c>
      <c r="C69" s="380">
        <v>1</v>
      </c>
      <c r="D69" s="381">
        <v>2</v>
      </c>
      <c r="E69" s="382">
        <v>19</v>
      </c>
      <c r="F69" s="383">
        <v>1000</v>
      </c>
      <c r="G69" s="384">
        <v>38</v>
      </c>
      <c r="H69" s="419">
        <v>10</v>
      </c>
      <c r="I69" s="386" t="s">
        <v>2132</v>
      </c>
      <c r="J69" s="420" t="s">
        <v>2058</v>
      </c>
      <c r="K69" s="421"/>
      <c r="L69" s="421"/>
      <c r="M69" s="422"/>
      <c r="N69" s="390" t="s">
        <v>146</v>
      </c>
      <c r="O69" s="391">
        <v>136569.53</v>
      </c>
      <c r="P69" s="391">
        <v>27059.43</v>
      </c>
      <c r="Q69" s="391">
        <v>15431.99</v>
      </c>
      <c r="R69" s="392">
        <v>0</v>
      </c>
      <c r="S69" s="477">
        <v>0</v>
      </c>
      <c r="T69" s="393">
        <v>25</v>
      </c>
      <c r="U69" s="425">
        <f t="shared" si="4"/>
        <v>-25</v>
      </c>
      <c r="V69" s="393"/>
      <c r="W69" s="199"/>
      <c r="X69" s="312" t="str">
        <f t="shared" si="5"/>
        <v>38.10</v>
      </c>
      <c r="Y69" s="311" t="b">
        <f>COUNTIF('Codes SEC'!$B$2:$F$460,X69)&gt;0</f>
        <v>1</v>
      </c>
    </row>
    <row r="70" spans="1:26" ht="14.1" customHeight="1" x14ac:dyDescent="0.3">
      <c r="A70" s="379" t="s">
        <v>1919</v>
      </c>
      <c r="B70" s="379" t="s">
        <v>109</v>
      </c>
      <c r="C70" s="380">
        <v>1</v>
      </c>
      <c r="D70" s="381">
        <v>2</v>
      </c>
      <c r="E70" s="382">
        <v>19</v>
      </c>
      <c r="F70" s="383">
        <v>1000</v>
      </c>
      <c r="G70" s="384">
        <v>38</v>
      </c>
      <c r="H70" s="419">
        <v>10</v>
      </c>
      <c r="I70" s="386" t="s">
        <v>2132</v>
      </c>
      <c r="J70" s="420" t="s">
        <v>2059</v>
      </c>
      <c r="K70" s="421"/>
      <c r="L70" s="421"/>
      <c r="M70" s="422"/>
      <c r="N70" s="390" t="s">
        <v>147</v>
      </c>
      <c r="O70" s="391">
        <v>468574.83</v>
      </c>
      <c r="P70" s="391">
        <v>1378409.08</v>
      </c>
      <c r="Q70" s="391">
        <v>834706.06</v>
      </c>
      <c r="R70" s="392">
        <v>996618.14</v>
      </c>
      <c r="S70" s="477">
        <v>485424.78</v>
      </c>
      <c r="T70" s="393">
        <v>800</v>
      </c>
      <c r="U70" s="425">
        <f t="shared" si="4"/>
        <v>-800</v>
      </c>
      <c r="V70" s="393"/>
      <c r="W70" s="564"/>
      <c r="X70" s="312" t="str">
        <f t="shared" si="5"/>
        <v>38.10</v>
      </c>
      <c r="Y70" s="311" t="b">
        <f>COUNTIF('Codes SEC'!$B$2:$F$460,X70)&gt;0</f>
        <v>1</v>
      </c>
      <c r="Z70" s="40"/>
    </row>
    <row r="71" spans="1:26" ht="14.1" customHeight="1" x14ac:dyDescent="0.3">
      <c r="A71" s="379" t="s">
        <v>1919</v>
      </c>
      <c r="B71" s="379" t="s">
        <v>109</v>
      </c>
      <c r="C71" s="380">
        <v>1</v>
      </c>
      <c r="D71" s="381">
        <v>2</v>
      </c>
      <c r="E71" s="382">
        <v>19</v>
      </c>
      <c r="F71" s="383">
        <v>1000</v>
      </c>
      <c r="G71" s="384">
        <v>38</v>
      </c>
      <c r="H71" s="419">
        <v>10</v>
      </c>
      <c r="I71" s="386" t="s">
        <v>2132</v>
      </c>
      <c r="J71" s="420" t="s">
        <v>2228</v>
      </c>
      <c r="K71" s="421"/>
      <c r="L71" s="421"/>
      <c r="M71" s="422"/>
      <c r="N71" s="390" t="s">
        <v>2576</v>
      </c>
      <c r="O71" s="423"/>
      <c r="P71" s="423">
        <v>12200</v>
      </c>
      <c r="Q71" s="423">
        <v>0</v>
      </c>
      <c r="R71" s="424">
        <v>0</v>
      </c>
      <c r="S71" s="478">
        <v>0</v>
      </c>
      <c r="T71" s="393"/>
      <c r="U71" s="425"/>
      <c r="V71" s="393"/>
      <c r="W71" s="199"/>
      <c r="X71" s="312" t="str">
        <f t="shared" si="5"/>
        <v>38.10</v>
      </c>
      <c r="Y71" s="311" t="b">
        <f>COUNTIF('Codes SEC'!$B$2:$F$460,X71)&gt;0</f>
        <v>1</v>
      </c>
    </row>
    <row r="72" spans="1:26" ht="14.4" x14ac:dyDescent="0.3">
      <c r="A72" s="379" t="s">
        <v>1919</v>
      </c>
      <c r="B72" s="379" t="s">
        <v>109</v>
      </c>
      <c r="C72" s="380">
        <v>1</v>
      </c>
      <c r="D72" s="381">
        <v>2</v>
      </c>
      <c r="E72" s="382">
        <v>19</v>
      </c>
      <c r="F72" s="383">
        <v>1000</v>
      </c>
      <c r="G72" s="384">
        <v>38</v>
      </c>
      <c r="H72" s="419">
        <v>10</v>
      </c>
      <c r="I72" s="386" t="s">
        <v>2132</v>
      </c>
      <c r="J72" s="420" t="s">
        <v>2230</v>
      </c>
      <c r="K72" s="421"/>
      <c r="L72" s="421"/>
      <c r="M72" s="422"/>
      <c r="N72" s="390" t="s">
        <v>2577</v>
      </c>
      <c r="O72" s="423"/>
      <c r="P72" s="423">
        <v>0</v>
      </c>
      <c r="Q72" s="423">
        <v>13127.57</v>
      </c>
      <c r="R72" s="424">
        <v>0</v>
      </c>
      <c r="S72" s="478">
        <v>0</v>
      </c>
      <c r="T72" s="393"/>
      <c r="U72" s="425"/>
      <c r="V72" s="393"/>
      <c r="W72" s="199"/>
      <c r="X72" s="312" t="str">
        <f t="shared" si="5"/>
        <v>38.10</v>
      </c>
      <c r="Y72" s="311" t="b">
        <f>COUNTIF('Codes SEC'!$B$2:$F$460,X72)&gt;0</f>
        <v>1</v>
      </c>
    </row>
    <row r="73" spans="1:26" ht="14.4" x14ac:dyDescent="0.3">
      <c r="A73" s="379" t="s">
        <v>1919</v>
      </c>
      <c r="B73" s="379" t="s">
        <v>109</v>
      </c>
      <c r="C73" s="380">
        <v>1</v>
      </c>
      <c r="D73" s="381">
        <v>2</v>
      </c>
      <c r="E73" s="382">
        <v>19</v>
      </c>
      <c r="F73" s="383">
        <v>1000</v>
      </c>
      <c r="G73" s="384">
        <v>38</v>
      </c>
      <c r="H73" s="419">
        <v>10</v>
      </c>
      <c r="I73" s="386" t="s">
        <v>2132</v>
      </c>
      <c r="J73" s="420" t="s">
        <v>2231</v>
      </c>
      <c r="K73" s="421"/>
      <c r="L73" s="421"/>
      <c r="M73" s="422"/>
      <c r="N73" s="390" t="s">
        <v>2578</v>
      </c>
      <c r="O73" s="423"/>
      <c r="P73" s="423">
        <v>12290200.779999999</v>
      </c>
      <c r="Q73" s="423">
        <v>10370664.6</v>
      </c>
      <c r="R73" s="424">
        <v>7952781.1100000003</v>
      </c>
      <c r="S73" s="478">
        <v>0</v>
      </c>
      <c r="T73" s="393"/>
      <c r="U73" s="425"/>
      <c r="V73" s="393"/>
      <c r="W73" s="563"/>
      <c r="X73" s="312" t="str">
        <f t="shared" si="5"/>
        <v>38.10</v>
      </c>
      <c r="Y73" s="311" t="b">
        <f>COUNTIF('Codes SEC'!$B$2:$F$460,X73)&gt;0</f>
        <v>1</v>
      </c>
    </row>
    <row r="74" spans="1:26" ht="14.1" customHeight="1" x14ac:dyDescent="0.3">
      <c r="A74" s="379" t="s">
        <v>1919</v>
      </c>
      <c r="B74" s="379" t="s">
        <v>109</v>
      </c>
      <c r="C74" s="380">
        <v>1</v>
      </c>
      <c r="D74" s="381">
        <v>2</v>
      </c>
      <c r="E74" s="382">
        <v>19</v>
      </c>
      <c r="F74" s="383">
        <v>1000</v>
      </c>
      <c r="G74" s="384">
        <v>38</v>
      </c>
      <c r="H74" s="419">
        <v>50</v>
      </c>
      <c r="I74" s="386" t="s">
        <v>2152</v>
      </c>
      <c r="J74" s="420" t="s">
        <v>2232</v>
      </c>
      <c r="K74" s="421"/>
      <c r="L74" s="421"/>
      <c r="M74" s="422"/>
      <c r="N74" s="390" t="s">
        <v>1931</v>
      </c>
      <c r="O74" s="423"/>
      <c r="P74" s="423">
        <v>363988.75</v>
      </c>
      <c r="Q74" s="423">
        <v>200578.66</v>
      </c>
      <c r="R74" s="424">
        <v>658794.34</v>
      </c>
      <c r="S74" s="478">
        <v>2413784.1</v>
      </c>
      <c r="T74" s="393">
        <v>120</v>
      </c>
      <c r="U74" s="425">
        <f t="shared" si="4"/>
        <v>-120</v>
      </c>
      <c r="V74" s="393"/>
      <c r="W74" s="199"/>
      <c r="X74" s="312" t="str">
        <f t="shared" si="5"/>
        <v>38.50</v>
      </c>
      <c r="Y74" s="311" t="b">
        <f>COUNTIF('Codes SEC'!$B$2:$F$460,X74)&gt;0</f>
        <v>1</v>
      </c>
    </row>
    <row r="75" spans="1:26" ht="14.4" x14ac:dyDescent="0.3">
      <c r="A75" s="379" t="s">
        <v>1919</v>
      </c>
      <c r="B75" s="379" t="s">
        <v>109</v>
      </c>
      <c r="C75" s="380">
        <v>1</v>
      </c>
      <c r="D75" s="381">
        <v>2</v>
      </c>
      <c r="E75" s="382">
        <v>19</v>
      </c>
      <c r="F75" s="383">
        <v>1000</v>
      </c>
      <c r="G75" s="384">
        <v>41</v>
      </c>
      <c r="H75" s="419">
        <v>40</v>
      </c>
      <c r="I75" s="386">
        <v>94140000</v>
      </c>
      <c r="J75" s="420" t="s">
        <v>2442</v>
      </c>
      <c r="K75" s="421" t="s">
        <v>2419</v>
      </c>
      <c r="L75" s="421" t="s">
        <v>2424</v>
      </c>
      <c r="M75" s="422">
        <v>45091</v>
      </c>
      <c r="N75" s="451" t="s">
        <v>2806</v>
      </c>
      <c r="O75" s="391"/>
      <c r="P75" s="391"/>
      <c r="Q75" s="391">
        <v>331864.27</v>
      </c>
      <c r="R75" s="392">
        <v>1129837.5900000001</v>
      </c>
      <c r="S75" s="477">
        <v>1554165.77</v>
      </c>
      <c r="T75" s="393">
        <v>0</v>
      </c>
      <c r="U75" s="425">
        <f t="shared" ref="U75:U90" si="6">V75-T75</f>
        <v>0</v>
      </c>
      <c r="V75" s="393"/>
      <c r="W75" s="199"/>
      <c r="X75" s="312" t="str">
        <f t="shared" si="5"/>
        <v>41.40</v>
      </c>
      <c r="Y75" s="311" t="b">
        <f>COUNTIF('Codes SEC'!$B$2:$F$460,X75)&gt;0</f>
        <v>1</v>
      </c>
    </row>
    <row r="76" spans="1:26" ht="14.1" customHeight="1" x14ac:dyDescent="0.3">
      <c r="A76" s="379" t="s">
        <v>1919</v>
      </c>
      <c r="B76" s="379" t="s">
        <v>109</v>
      </c>
      <c r="C76" s="380">
        <v>1</v>
      </c>
      <c r="D76" s="381">
        <v>2</v>
      </c>
      <c r="E76" s="382">
        <v>19</v>
      </c>
      <c r="F76" s="383">
        <v>1000</v>
      </c>
      <c r="G76" s="384">
        <v>42</v>
      </c>
      <c r="H76" s="419">
        <v>90</v>
      </c>
      <c r="I76" s="386">
        <v>94290000</v>
      </c>
      <c r="J76" s="420" t="s">
        <v>2525</v>
      </c>
      <c r="K76" s="421" t="s">
        <v>2419</v>
      </c>
      <c r="L76" s="421" t="s">
        <v>2424</v>
      </c>
      <c r="M76" s="422">
        <v>45371</v>
      </c>
      <c r="N76" s="390" t="s">
        <v>2526</v>
      </c>
      <c r="O76" s="391"/>
      <c r="P76" s="391"/>
      <c r="Q76" s="391"/>
      <c r="R76" s="392">
        <v>0</v>
      </c>
      <c r="S76" s="477">
        <v>38762.6</v>
      </c>
      <c r="T76" s="393">
        <v>0</v>
      </c>
      <c r="U76" s="425">
        <f t="shared" si="6"/>
        <v>0</v>
      </c>
      <c r="V76" s="393"/>
      <c r="W76" s="199"/>
      <c r="X76" s="312" t="str">
        <f t="shared" si="5"/>
        <v>42.90</v>
      </c>
      <c r="Y76" s="311" t="b">
        <f>COUNTIF('Codes SEC'!$B$2:$F$460,X76)&gt;0</f>
        <v>1</v>
      </c>
    </row>
    <row r="77" spans="1:26" ht="14.1" customHeight="1" x14ac:dyDescent="0.3">
      <c r="A77" s="379" t="s">
        <v>1919</v>
      </c>
      <c r="B77" s="379" t="s">
        <v>109</v>
      </c>
      <c r="C77" s="380">
        <v>1</v>
      </c>
      <c r="D77" s="381">
        <v>2</v>
      </c>
      <c r="E77" s="382">
        <v>19</v>
      </c>
      <c r="F77" s="383">
        <v>1000</v>
      </c>
      <c r="G77" s="384">
        <v>43</v>
      </c>
      <c r="H77" s="419">
        <v>21</v>
      </c>
      <c r="I77" s="386">
        <v>94321000</v>
      </c>
      <c r="J77" s="420" t="s">
        <v>2443</v>
      </c>
      <c r="K77" s="421" t="s">
        <v>2419</v>
      </c>
      <c r="L77" s="421" t="s">
        <v>2424</v>
      </c>
      <c r="M77" s="422">
        <v>45091</v>
      </c>
      <c r="N77" s="390" t="s">
        <v>2462</v>
      </c>
      <c r="O77" s="391"/>
      <c r="P77" s="391"/>
      <c r="Q77" s="391">
        <v>1075624.8999999999</v>
      </c>
      <c r="R77" s="392">
        <v>9719354.1999999993</v>
      </c>
      <c r="S77" s="477">
        <v>12135566.9</v>
      </c>
      <c r="T77" s="393">
        <v>0</v>
      </c>
      <c r="U77" s="425">
        <f t="shared" si="6"/>
        <v>0</v>
      </c>
      <c r="V77" s="436"/>
      <c r="W77" s="199"/>
      <c r="X77" s="312" t="str">
        <f t="shared" si="5"/>
        <v>43.21</v>
      </c>
      <c r="Y77" s="311" t="b">
        <f>COUNTIF('Codes SEC'!$B$2:$F$460,X77)&gt;0</f>
        <v>1</v>
      </c>
    </row>
    <row r="78" spans="1:26" ht="14.4" x14ac:dyDescent="0.3">
      <c r="A78" s="379" t="s">
        <v>1919</v>
      </c>
      <c r="B78" s="379" t="s">
        <v>109</v>
      </c>
      <c r="C78" s="380">
        <v>1</v>
      </c>
      <c r="D78" s="381">
        <v>2</v>
      </c>
      <c r="E78" s="382">
        <v>19</v>
      </c>
      <c r="F78" s="383">
        <v>1000</v>
      </c>
      <c r="G78" s="384">
        <v>43</v>
      </c>
      <c r="H78" s="419">
        <v>22</v>
      </c>
      <c r="I78" s="386" t="s">
        <v>2174</v>
      </c>
      <c r="J78" s="420" t="s">
        <v>2239</v>
      </c>
      <c r="K78" s="421"/>
      <c r="L78" s="421"/>
      <c r="M78" s="422"/>
      <c r="N78" s="390" t="s">
        <v>2722</v>
      </c>
      <c r="O78" s="423"/>
      <c r="P78" s="423">
        <v>0</v>
      </c>
      <c r="Q78" s="423">
        <v>39914.730000000003</v>
      </c>
      <c r="R78" s="424">
        <v>0</v>
      </c>
      <c r="S78" s="478">
        <v>1454.28</v>
      </c>
      <c r="T78" s="393">
        <v>0</v>
      </c>
      <c r="U78" s="425">
        <f t="shared" si="6"/>
        <v>0</v>
      </c>
      <c r="V78" s="436"/>
      <c r="W78" s="199"/>
      <c r="X78" s="312" t="str">
        <f t="shared" si="5"/>
        <v>43.22</v>
      </c>
      <c r="Y78" s="311" t="b">
        <f>COUNTIF('Codes SEC'!$B$2:$F$460,X78)&gt;0</f>
        <v>1</v>
      </c>
    </row>
    <row r="79" spans="1:26" ht="14.1" customHeight="1" x14ac:dyDescent="0.3">
      <c r="A79" s="379" t="s">
        <v>1919</v>
      </c>
      <c r="B79" s="379" t="s">
        <v>109</v>
      </c>
      <c r="C79" s="380">
        <v>1</v>
      </c>
      <c r="D79" s="381">
        <v>2</v>
      </c>
      <c r="E79" s="382">
        <v>19</v>
      </c>
      <c r="F79" s="383">
        <v>1000</v>
      </c>
      <c r="G79" s="384">
        <v>45</v>
      </c>
      <c r="H79" s="419">
        <v>24</v>
      </c>
      <c r="I79" s="386">
        <v>94524000</v>
      </c>
      <c r="J79" s="420" t="s">
        <v>2527</v>
      </c>
      <c r="K79" s="421" t="s">
        <v>2419</v>
      </c>
      <c r="L79" s="421" t="s">
        <v>2502</v>
      </c>
      <c r="M79" s="422">
        <v>45385</v>
      </c>
      <c r="N79" s="390" t="s">
        <v>2528</v>
      </c>
      <c r="O79" s="423"/>
      <c r="P79" s="423"/>
      <c r="Q79" s="423"/>
      <c r="R79" s="424">
        <v>203.91</v>
      </c>
      <c r="S79" s="478">
        <v>11408.94</v>
      </c>
      <c r="T79" s="393">
        <v>0</v>
      </c>
      <c r="U79" s="425">
        <f t="shared" si="6"/>
        <v>0</v>
      </c>
      <c r="V79" s="436"/>
      <c r="W79" s="199"/>
      <c r="X79" s="312" t="str">
        <f t="shared" si="5"/>
        <v>45.24</v>
      </c>
      <c r="Y79" s="311" t="b">
        <f>COUNTIF('Codes SEC'!$B$2:$F$460,X79)&gt;0</f>
        <v>1</v>
      </c>
    </row>
    <row r="80" spans="1:26" ht="14.1" customHeight="1" x14ac:dyDescent="0.3">
      <c r="A80" s="379" t="s">
        <v>1919</v>
      </c>
      <c r="B80" s="379" t="s">
        <v>109</v>
      </c>
      <c r="C80" s="380">
        <v>1</v>
      </c>
      <c r="D80" s="381">
        <v>2</v>
      </c>
      <c r="E80" s="382">
        <v>19</v>
      </c>
      <c r="F80" s="383">
        <v>1000</v>
      </c>
      <c r="G80" s="384">
        <v>45</v>
      </c>
      <c r="H80" s="419">
        <v>40</v>
      </c>
      <c r="I80" s="386">
        <v>94540000</v>
      </c>
      <c r="J80" s="420" t="s">
        <v>2444</v>
      </c>
      <c r="K80" s="421" t="s">
        <v>2419</v>
      </c>
      <c r="L80" s="421" t="s">
        <v>2424</v>
      </c>
      <c r="M80" s="422">
        <v>45091</v>
      </c>
      <c r="N80" s="390" t="s">
        <v>2463</v>
      </c>
      <c r="O80" s="391"/>
      <c r="P80" s="391"/>
      <c r="Q80" s="391">
        <v>27006.84</v>
      </c>
      <c r="R80" s="392">
        <v>33575.85</v>
      </c>
      <c r="S80" s="477">
        <v>23255.19</v>
      </c>
      <c r="T80" s="393">
        <v>0</v>
      </c>
      <c r="U80" s="425">
        <f t="shared" si="6"/>
        <v>0</v>
      </c>
      <c r="V80" s="436"/>
      <c r="W80" s="199"/>
      <c r="X80" s="312" t="str">
        <f t="shared" si="5"/>
        <v>45.40</v>
      </c>
      <c r="Y80" s="311" t="b">
        <f>COUNTIF('Codes SEC'!$B$2:$F$460,X80)&gt;0</f>
        <v>1</v>
      </c>
    </row>
    <row r="81" spans="1:25" ht="14.4" x14ac:dyDescent="0.3">
      <c r="A81" s="379" t="s">
        <v>1919</v>
      </c>
      <c r="B81" s="379" t="s">
        <v>109</v>
      </c>
      <c r="C81" s="380">
        <v>1</v>
      </c>
      <c r="D81" s="381">
        <v>2</v>
      </c>
      <c r="E81" s="382">
        <v>19</v>
      </c>
      <c r="F81" s="383">
        <v>1000</v>
      </c>
      <c r="G81" s="593">
        <v>41</v>
      </c>
      <c r="H81" s="594">
        <v>30</v>
      </c>
      <c r="I81" s="386">
        <v>94130000</v>
      </c>
      <c r="J81" s="420" t="s">
        <v>2240</v>
      </c>
      <c r="K81" s="421"/>
      <c r="L81" s="421"/>
      <c r="M81" s="422"/>
      <c r="N81" s="451" t="s">
        <v>2807</v>
      </c>
      <c r="O81" s="423"/>
      <c r="P81" s="423">
        <v>11199624.91</v>
      </c>
      <c r="Q81" s="423">
        <v>0</v>
      </c>
      <c r="R81" s="424">
        <v>0</v>
      </c>
      <c r="S81" s="478">
        <v>0</v>
      </c>
      <c r="T81" s="393">
        <v>0</v>
      </c>
      <c r="U81" s="425">
        <f t="shared" si="6"/>
        <v>0</v>
      </c>
      <c r="V81" s="436"/>
      <c r="W81" s="199"/>
      <c r="X81" s="312" t="str">
        <f t="shared" si="5"/>
        <v>41.30</v>
      </c>
      <c r="Y81" s="311" t="b">
        <f>COUNTIF('Codes SEC'!$B$2:$F$460,X81)&gt;0</f>
        <v>1</v>
      </c>
    </row>
    <row r="82" spans="1:25" ht="14.4" x14ac:dyDescent="0.3">
      <c r="A82" s="379" t="s">
        <v>1919</v>
      </c>
      <c r="B82" s="379" t="s">
        <v>109</v>
      </c>
      <c r="C82" s="380">
        <v>1</v>
      </c>
      <c r="D82" s="381">
        <v>2</v>
      </c>
      <c r="E82" s="382">
        <v>19</v>
      </c>
      <c r="F82" s="383">
        <v>1000</v>
      </c>
      <c r="G82" s="384">
        <v>46</v>
      </c>
      <c r="H82" s="419">
        <v>40</v>
      </c>
      <c r="I82" s="386" t="s">
        <v>2126</v>
      </c>
      <c r="J82" s="420" t="s">
        <v>2234</v>
      </c>
      <c r="K82" s="421"/>
      <c r="L82" s="421"/>
      <c r="M82" s="422"/>
      <c r="N82" s="451" t="s">
        <v>2745</v>
      </c>
      <c r="O82" s="423"/>
      <c r="P82" s="423">
        <v>0</v>
      </c>
      <c r="Q82" s="423">
        <v>34636501</v>
      </c>
      <c r="R82" s="424">
        <v>24266000</v>
      </c>
      <c r="S82" s="478">
        <v>0</v>
      </c>
      <c r="T82" s="393">
        <v>0</v>
      </c>
      <c r="U82" s="425">
        <f t="shared" si="6"/>
        <v>0</v>
      </c>
      <c r="V82" s="436"/>
      <c r="W82" s="199"/>
      <c r="X82" s="312" t="str">
        <f t="shared" si="5"/>
        <v>46.40</v>
      </c>
      <c r="Y82" s="311" t="b">
        <f>COUNTIF('Codes SEC'!$B$2:$F$460,X82)&gt;0</f>
        <v>1</v>
      </c>
    </row>
    <row r="83" spans="1:25" ht="14.4" x14ac:dyDescent="0.3">
      <c r="A83" s="379" t="s">
        <v>1919</v>
      </c>
      <c r="B83" s="380" t="s">
        <v>109</v>
      </c>
      <c r="C83" s="380">
        <v>1</v>
      </c>
      <c r="D83" s="381">
        <v>2</v>
      </c>
      <c r="E83" s="382">
        <v>19</v>
      </c>
      <c r="F83" s="383">
        <v>1000</v>
      </c>
      <c r="G83" s="384">
        <v>46</v>
      </c>
      <c r="H83" s="419">
        <v>40</v>
      </c>
      <c r="I83" s="386" t="s">
        <v>2126</v>
      </c>
      <c r="J83" s="420" t="s">
        <v>2244</v>
      </c>
      <c r="K83" s="421"/>
      <c r="L83" s="421"/>
      <c r="M83" s="422"/>
      <c r="N83" s="451" t="s">
        <v>2746</v>
      </c>
      <c r="O83" s="391"/>
      <c r="P83" s="391">
        <v>0</v>
      </c>
      <c r="Q83" s="391">
        <v>0</v>
      </c>
      <c r="R83" s="392">
        <v>0</v>
      </c>
      <c r="S83" s="477">
        <v>6050</v>
      </c>
      <c r="T83" s="393">
        <v>0</v>
      </c>
      <c r="U83" s="425">
        <f t="shared" si="6"/>
        <v>0</v>
      </c>
      <c r="V83" s="436"/>
      <c r="W83" s="199"/>
      <c r="X83" s="312" t="str">
        <f t="shared" si="5"/>
        <v>46.40</v>
      </c>
      <c r="Y83" s="311" t="b">
        <f>COUNTIF('Codes SEC'!$B$2:$F$460,X83)&gt;0</f>
        <v>1</v>
      </c>
    </row>
    <row r="84" spans="1:25" ht="20.7" customHeight="1" x14ac:dyDescent="0.3">
      <c r="A84" s="379" t="s">
        <v>1919</v>
      </c>
      <c r="B84" s="380" t="s">
        <v>109</v>
      </c>
      <c r="C84" s="380">
        <v>1</v>
      </c>
      <c r="D84" s="381">
        <v>2</v>
      </c>
      <c r="E84" s="382">
        <v>19</v>
      </c>
      <c r="F84" s="383">
        <v>1000</v>
      </c>
      <c r="G84" s="593">
        <v>46</v>
      </c>
      <c r="H84" s="594">
        <v>40</v>
      </c>
      <c r="I84" s="386" t="s">
        <v>2126</v>
      </c>
      <c r="J84" s="420" t="s">
        <v>2241</v>
      </c>
      <c r="K84" s="421"/>
      <c r="L84" s="421"/>
      <c r="M84" s="422"/>
      <c r="N84" s="451" t="s">
        <v>2747</v>
      </c>
      <c r="O84" s="423"/>
      <c r="P84" s="423">
        <v>0</v>
      </c>
      <c r="Q84" s="423">
        <v>94556.25</v>
      </c>
      <c r="R84" s="424">
        <v>0</v>
      </c>
      <c r="S84" s="478">
        <v>0</v>
      </c>
      <c r="T84" s="393">
        <v>0</v>
      </c>
      <c r="U84" s="425">
        <f t="shared" si="6"/>
        <v>0</v>
      </c>
      <c r="V84" s="436"/>
      <c r="W84" s="199"/>
      <c r="X84" s="312" t="str">
        <f t="shared" si="5"/>
        <v>46.40</v>
      </c>
      <c r="Y84" s="311" t="b">
        <f>COUNTIF('Codes SEC'!$B$2:$F$460,X84)&gt;0</f>
        <v>1</v>
      </c>
    </row>
    <row r="85" spans="1:25" ht="14.1" customHeight="1" x14ac:dyDescent="0.3">
      <c r="A85" s="379" t="s">
        <v>1919</v>
      </c>
      <c r="B85" s="380" t="s">
        <v>109</v>
      </c>
      <c r="C85" s="380">
        <v>1</v>
      </c>
      <c r="D85" s="381">
        <v>2</v>
      </c>
      <c r="E85" s="382">
        <v>19</v>
      </c>
      <c r="F85" s="383">
        <v>1000</v>
      </c>
      <c r="G85" s="384">
        <v>48</v>
      </c>
      <c r="H85" s="419">
        <v>22</v>
      </c>
      <c r="I85" s="386" t="s">
        <v>2173</v>
      </c>
      <c r="J85" s="420" t="s">
        <v>2245</v>
      </c>
      <c r="K85" s="421"/>
      <c r="L85" s="421"/>
      <c r="M85" s="422"/>
      <c r="N85" s="390" t="s">
        <v>2270</v>
      </c>
      <c r="O85" s="391"/>
      <c r="P85" s="391">
        <v>0</v>
      </c>
      <c r="Q85" s="391">
        <v>0</v>
      </c>
      <c r="R85" s="392">
        <v>0</v>
      </c>
      <c r="S85" s="477">
        <v>10438</v>
      </c>
      <c r="T85" s="393"/>
      <c r="U85" s="425">
        <f t="shared" si="6"/>
        <v>0</v>
      </c>
      <c r="V85" s="436"/>
      <c r="W85" s="199"/>
      <c r="X85" s="312" t="str">
        <f t="shared" si="5"/>
        <v>48.22</v>
      </c>
      <c r="Y85" s="311" t="b">
        <f>COUNTIF('Codes SEC'!$B$2:$F$460,X85)&gt;0</f>
        <v>1</v>
      </c>
    </row>
    <row r="86" spans="1:25" ht="14.4" x14ac:dyDescent="0.3">
      <c r="A86" s="379" t="s">
        <v>1919</v>
      </c>
      <c r="B86" s="379" t="s">
        <v>109</v>
      </c>
      <c r="C86" s="380">
        <v>1</v>
      </c>
      <c r="D86" s="381">
        <v>2</v>
      </c>
      <c r="E86" s="382">
        <v>19</v>
      </c>
      <c r="F86" s="383">
        <v>1000</v>
      </c>
      <c r="G86" s="384">
        <v>48</v>
      </c>
      <c r="H86" s="419">
        <v>22</v>
      </c>
      <c r="I86" s="386" t="s">
        <v>2173</v>
      </c>
      <c r="J86" s="420" t="s">
        <v>2235</v>
      </c>
      <c r="K86" s="421"/>
      <c r="L86" s="421"/>
      <c r="M86" s="422"/>
      <c r="N86" s="390" t="s">
        <v>2684</v>
      </c>
      <c r="O86" s="423"/>
      <c r="P86" s="423">
        <v>0</v>
      </c>
      <c r="Q86" s="423">
        <v>39945.519999999997</v>
      </c>
      <c r="R86" s="424">
        <v>0</v>
      </c>
      <c r="S86" s="478">
        <v>0</v>
      </c>
      <c r="T86" s="393"/>
      <c r="U86" s="425"/>
      <c r="V86" s="436"/>
      <c r="W86" s="199"/>
      <c r="X86" s="312" t="str">
        <f t="shared" si="5"/>
        <v>48.22</v>
      </c>
      <c r="Y86" s="311" t="b">
        <f>COUNTIF('Codes SEC'!$B$2:$F$460,X86)&gt;0</f>
        <v>1</v>
      </c>
    </row>
    <row r="87" spans="1:25" ht="14.1" customHeight="1" x14ac:dyDescent="0.3">
      <c r="A87" s="379" t="s">
        <v>1919</v>
      </c>
      <c r="B87" s="380" t="s">
        <v>109</v>
      </c>
      <c r="C87" s="380">
        <v>1</v>
      </c>
      <c r="D87" s="381">
        <v>2</v>
      </c>
      <c r="E87" s="382">
        <v>19</v>
      </c>
      <c r="F87" s="383">
        <v>1000</v>
      </c>
      <c r="G87" s="384">
        <v>49</v>
      </c>
      <c r="H87" s="419">
        <v>24</v>
      </c>
      <c r="I87" s="386" t="s">
        <v>2161</v>
      </c>
      <c r="J87" s="420" t="s">
        <v>2060</v>
      </c>
      <c r="K87" s="421"/>
      <c r="L87" s="421"/>
      <c r="M87" s="422"/>
      <c r="N87" s="390" t="s">
        <v>148</v>
      </c>
      <c r="O87" s="391">
        <v>372941000</v>
      </c>
      <c r="P87" s="391">
        <v>408242000</v>
      </c>
      <c r="Q87" s="391">
        <v>429819000</v>
      </c>
      <c r="R87" s="392">
        <v>431622000</v>
      </c>
      <c r="S87" s="477">
        <v>449455541.36000001</v>
      </c>
      <c r="T87" s="393">
        <v>443784</v>
      </c>
      <c r="U87" s="425">
        <f t="shared" si="6"/>
        <v>-443784</v>
      </c>
      <c r="V87" s="436"/>
      <c r="W87" s="199"/>
      <c r="X87" s="312" t="str">
        <f t="shared" si="5"/>
        <v>49.24</v>
      </c>
      <c r="Y87" s="311" t="b">
        <f>COUNTIF('Codes SEC'!$B$2:$F$460,X87)&gt;0</f>
        <v>1</v>
      </c>
    </row>
    <row r="88" spans="1:25" ht="14.4" x14ac:dyDescent="0.3">
      <c r="A88" s="379" t="s">
        <v>1919</v>
      </c>
      <c r="B88" s="380" t="s">
        <v>109</v>
      </c>
      <c r="C88" s="380">
        <v>1</v>
      </c>
      <c r="D88" s="381">
        <v>2</v>
      </c>
      <c r="E88" s="382">
        <v>19</v>
      </c>
      <c r="F88" s="383">
        <v>1000</v>
      </c>
      <c r="G88" s="384">
        <v>49</v>
      </c>
      <c r="H88" s="419">
        <v>24</v>
      </c>
      <c r="I88" s="386" t="s">
        <v>2161</v>
      </c>
      <c r="J88" s="420" t="s">
        <v>2061</v>
      </c>
      <c r="K88" s="421"/>
      <c r="L88" s="421"/>
      <c r="M88" s="422"/>
      <c r="N88" s="390" t="s">
        <v>2685</v>
      </c>
      <c r="O88" s="391">
        <v>1582754</v>
      </c>
      <c r="P88" s="391">
        <v>7083731</v>
      </c>
      <c r="Q88" s="391">
        <v>26173033.140000001</v>
      </c>
      <c r="R88" s="392">
        <v>0</v>
      </c>
      <c r="S88" s="477">
        <v>0</v>
      </c>
      <c r="T88" s="393"/>
      <c r="U88" s="425"/>
      <c r="V88" s="436"/>
      <c r="W88" s="199"/>
      <c r="X88" s="312" t="str">
        <f t="shared" si="5"/>
        <v>49.24</v>
      </c>
      <c r="Y88" s="311" t="b">
        <f>COUNTIF('Codes SEC'!$B$2:$F$460,X88)&gt;0</f>
        <v>1</v>
      </c>
    </row>
    <row r="89" spans="1:25" ht="14.1" customHeight="1" x14ac:dyDescent="0.3">
      <c r="A89" s="379" t="s">
        <v>1919</v>
      </c>
      <c r="B89" s="380" t="s">
        <v>109</v>
      </c>
      <c r="C89" s="380">
        <v>1</v>
      </c>
      <c r="D89" s="381">
        <v>2</v>
      </c>
      <c r="E89" s="382">
        <v>19</v>
      </c>
      <c r="F89" s="383">
        <v>1000</v>
      </c>
      <c r="G89" s="384">
        <v>49</v>
      </c>
      <c r="H89" s="419">
        <v>24</v>
      </c>
      <c r="I89" s="386" t="s">
        <v>2161</v>
      </c>
      <c r="J89" s="420" t="s">
        <v>2062</v>
      </c>
      <c r="K89" s="421"/>
      <c r="L89" s="421"/>
      <c r="M89" s="422"/>
      <c r="N89" s="473" t="s">
        <v>149</v>
      </c>
      <c r="O89" s="423">
        <v>3659777769</v>
      </c>
      <c r="P89" s="423">
        <v>4019923236</v>
      </c>
      <c r="Q89" s="423">
        <v>4614916260.96</v>
      </c>
      <c r="R89" s="424">
        <v>4544371818.6700001</v>
      </c>
      <c r="S89" s="478">
        <v>4695909993.1099997</v>
      </c>
      <c r="T89" s="393">
        <v>4742307</v>
      </c>
      <c r="U89" s="425">
        <f t="shared" si="6"/>
        <v>-4742307</v>
      </c>
      <c r="V89" s="436"/>
      <c r="W89" s="199"/>
      <c r="X89" s="312" t="str">
        <f t="shared" si="5"/>
        <v>49.24</v>
      </c>
      <c r="Y89" s="311" t="b">
        <f>COUNTIF('Codes SEC'!$B$2:$F$460,X89)&gt;0</f>
        <v>1</v>
      </c>
    </row>
    <row r="90" spans="1:25" ht="14.1" customHeight="1" x14ac:dyDescent="0.3">
      <c r="A90" s="379" t="s">
        <v>1919</v>
      </c>
      <c r="B90" s="380" t="s">
        <v>109</v>
      </c>
      <c r="C90" s="380">
        <v>1</v>
      </c>
      <c r="D90" s="381">
        <v>2</v>
      </c>
      <c r="E90" s="382">
        <v>19</v>
      </c>
      <c r="F90" s="383">
        <v>1000</v>
      </c>
      <c r="G90" s="384">
        <v>49</v>
      </c>
      <c r="H90" s="419">
        <v>40</v>
      </c>
      <c r="I90" s="386" t="s">
        <v>2158</v>
      </c>
      <c r="J90" s="420" t="s">
        <v>2063</v>
      </c>
      <c r="K90" s="421"/>
      <c r="L90" s="421"/>
      <c r="M90" s="422"/>
      <c r="N90" s="390" t="s">
        <v>2406</v>
      </c>
      <c r="O90" s="391">
        <v>5551301.129999999</v>
      </c>
      <c r="P90" s="391">
        <v>7393508.4400000004</v>
      </c>
      <c r="Q90" s="391">
        <v>18019334</v>
      </c>
      <c r="R90" s="392">
        <v>17731753</v>
      </c>
      <c r="S90" s="477">
        <v>18424690</v>
      </c>
      <c r="T90" s="393">
        <v>18478</v>
      </c>
      <c r="U90" s="425">
        <f t="shared" si="6"/>
        <v>-18478</v>
      </c>
      <c r="V90" s="393"/>
      <c r="W90" s="199"/>
      <c r="X90" s="312" t="str">
        <f t="shared" si="5"/>
        <v>49.40</v>
      </c>
      <c r="Y90" s="311" t="b">
        <f>COUNTIF('Codes SEC'!$B$2:$F$460,X90)&gt;0</f>
        <v>1</v>
      </c>
    </row>
    <row r="91" spans="1:25" ht="14.1" customHeight="1" x14ac:dyDescent="0.3">
      <c r="A91" s="379"/>
      <c r="B91" s="380" t="s">
        <v>109</v>
      </c>
      <c r="C91" s="380">
        <v>1</v>
      </c>
      <c r="D91" s="381">
        <v>2</v>
      </c>
      <c r="E91" s="382">
        <v>19</v>
      </c>
      <c r="F91" s="383">
        <v>1000</v>
      </c>
      <c r="G91" s="384">
        <v>49</v>
      </c>
      <c r="H91" s="419">
        <v>40</v>
      </c>
      <c r="I91" s="386" t="s">
        <v>2158</v>
      </c>
      <c r="J91" s="420" t="s">
        <v>2064</v>
      </c>
      <c r="K91" s="421"/>
      <c r="L91" s="421"/>
      <c r="M91" s="422"/>
      <c r="N91" s="390" t="s">
        <v>2286</v>
      </c>
      <c r="O91" s="391">
        <v>9462719.870000001</v>
      </c>
      <c r="P91" s="391">
        <v>8800203.5600000005</v>
      </c>
      <c r="Q91" s="391"/>
      <c r="R91" s="392"/>
      <c r="S91" s="477">
        <v>0</v>
      </c>
      <c r="T91" s="393"/>
      <c r="U91" s="425"/>
      <c r="V91" s="393"/>
      <c r="W91" s="199"/>
      <c r="X91" s="312" t="str">
        <f t="shared" si="5"/>
        <v>49.40</v>
      </c>
      <c r="Y91" s="311" t="b">
        <f>COUNTIF('Codes SEC'!$B$2:$F$460,X91)&gt;0</f>
        <v>1</v>
      </c>
    </row>
    <row r="92" spans="1:25" ht="14.1" customHeight="1" x14ac:dyDescent="0.3">
      <c r="A92" s="379" t="s">
        <v>1919</v>
      </c>
      <c r="B92" s="380" t="s">
        <v>109</v>
      </c>
      <c r="C92" s="380">
        <v>1</v>
      </c>
      <c r="D92" s="381">
        <v>2</v>
      </c>
      <c r="E92" s="382">
        <v>19</v>
      </c>
      <c r="F92" s="383">
        <v>1000</v>
      </c>
      <c r="G92" s="384">
        <v>49</v>
      </c>
      <c r="H92" s="419">
        <v>40</v>
      </c>
      <c r="I92" s="386" t="s">
        <v>2158</v>
      </c>
      <c r="J92" s="420" t="s">
        <v>2065</v>
      </c>
      <c r="K92" s="421"/>
      <c r="L92" s="421"/>
      <c r="M92" s="422"/>
      <c r="N92" s="473" t="s">
        <v>152</v>
      </c>
      <c r="O92" s="423">
        <v>1937269610</v>
      </c>
      <c r="P92" s="423">
        <v>2617621411</v>
      </c>
      <c r="Q92" s="423">
        <v>3332943392</v>
      </c>
      <c r="R92" s="424">
        <v>3237021903</v>
      </c>
      <c r="S92" s="478">
        <v>3319121899.0599999</v>
      </c>
      <c r="T92" s="393">
        <v>3331396</v>
      </c>
      <c r="U92" s="425">
        <f t="shared" ref="U92:U98" si="7">V92-T92</f>
        <v>-3331396</v>
      </c>
      <c r="V92" s="393"/>
      <c r="W92" s="199"/>
      <c r="X92" s="312" t="str">
        <f t="shared" si="5"/>
        <v>49.40</v>
      </c>
      <c r="Y92" s="311" t="b">
        <f>COUNTIF('Codes SEC'!$B$2:$F$460,X92)&gt;0</f>
        <v>1</v>
      </c>
    </row>
    <row r="93" spans="1:25" ht="24" x14ac:dyDescent="0.3">
      <c r="A93" s="379" t="s">
        <v>1919</v>
      </c>
      <c r="B93" s="380" t="s">
        <v>109</v>
      </c>
      <c r="C93" s="380">
        <v>1</v>
      </c>
      <c r="D93" s="381">
        <v>2</v>
      </c>
      <c r="E93" s="382">
        <v>19</v>
      </c>
      <c r="F93" s="383">
        <v>1000</v>
      </c>
      <c r="G93" s="384">
        <v>49</v>
      </c>
      <c r="H93" s="419">
        <v>40</v>
      </c>
      <c r="I93" s="386" t="s">
        <v>2158</v>
      </c>
      <c r="J93" s="420" t="s">
        <v>2066</v>
      </c>
      <c r="K93" s="421"/>
      <c r="L93" s="421"/>
      <c r="M93" s="422"/>
      <c r="N93" s="451" t="s">
        <v>150</v>
      </c>
      <c r="O93" s="423">
        <v>2628716508.8199997</v>
      </c>
      <c r="P93" s="423">
        <v>2684427028.3699999</v>
      </c>
      <c r="Q93" s="423">
        <v>3285233498.8400002</v>
      </c>
      <c r="R93" s="424">
        <v>3518194535.8699999</v>
      </c>
      <c r="S93" s="478">
        <v>3568243669.54</v>
      </c>
      <c r="T93" s="393">
        <v>3672124</v>
      </c>
      <c r="U93" s="425">
        <f t="shared" si="7"/>
        <v>-3672124</v>
      </c>
      <c r="V93" s="393"/>
      <c r="W93" s="199"/>
      <c r="X93" s="312" t="str">
        <f t="shared" si="5"/>
        <v>49.40</v>
      </c>
      <c r="Y93" s="311" t="b">
        <f>COUNTIF('Codes SEC'!$B$2:$F$460,X93)&gt;0</f>
        <v>1</v>
      </c>
    </row>
    <row r="94" spans="1:25" ht="14.1" customHeight="1" x14ac:dyDescent="0.3">
      <c r="A94" s="379" t="s">
        <v>1919</v>
      </c>
      <c r="B94" s="380" t="s">
        <v>109</v>
      </c>
      <c r="C94" s="380">
        <v>1</v>
      </c>
      <c r="D94" s="381">
        <v>2</v>
      </c>
      <c r="E94" s="382">
        <v>19</v>
      </c>
      <c r="F94" s="383">
        <v>1000</v>
      </c>
      <c r="G94" s="384">
        <v>49</v>
      </c>
      <c r="H94" s="419">
        <v>40</v>
      </c>
      <c r="I94" s="386" t="s">
        <v>2158</v>
      </c>
      <c r="J94" s="420" t="s">
        <v>2067</v>
      </c>
      <c r="K94" s="421"/>
      <c r="L94" s="421"/>
      <c r="M94" s="422"/>
      <c r="N94" s="451" t="s">
        <v>2687</v>
      </c>
      <c r="O94" s="423">
        <v>0</v>
      </c>
      <c r="P94" s="423">
        <v>0</v>
      </c>
      <c r="Q94" s="423">
        <v>0</v>
      </c>
      <c r="R94" s="424">
        <v>0</v>
      </c>
      <c r="S94" s="478">
        <v>0</v>
      </c>
      <c r="T94" s="393">
        <v>0</v>
      </c>
      <c r="U94" s="425">
        <f t="shared" si="7"/>
        <v>0</v>
      </c>
      <c r="V94" s="393"/>
      <c r="W94" s="199"/>
      <c r="X94" s="312" t="str">
        <f t="shared" si="5"/>
        <v>49.40</v>
      </c>
      <c r="Y94" s="311" t="b">
        <f>COUNTIF('Codes SEC'!$B$2:$F$460,X94)&gt;0</f>
        <v>1</v>
      </c>
    </row>
    <row r="95" spans="1:25" ht="14.1" customHeight="1" x14ac:dyDescent="0.3">
      <c r="A95" s="379" t="s">
        <v>1919</v>
      </c>
      <c r="B95" s="380" t="s">
        <v>109</v>
      </c>
      <c r="C95" s="380">
        <v>1</v>
      </c>
      <c r="D95" s="381">
        <v>2</v>
      </c>
      <c r="E95" s="382">
        <v>19</v>
      </c>
      <c r="F95" s="383">
        <v>1000</v>
      </c>
      <c r="G95" s="384">
        <v>49</v>
      </c>
      <c r="H95" s="419">
        <v>40</v>
      </c>
      <c r="I95" s="386" t="s">
        <v>2158</v>
      </c>
      <c r="J95" s="420" t="s">
        <v>2068</v>
      </c>
      <c r="K95" s="421"/>
      <c r="L95" s="421"/>
      <c r="M95" s="422"/>
      <c r="N95" s="451" t="s">
        <v>151</v>
      </c>
      <c r="O95" s="423">
        <v>43950000.000000007</v>
      </c>
      <c r="P95" s="423">
        <v>43950000</v>
      </c>
      <c r="Q95" s="423">
        <v>56950000</v>
      </c>
      <c r="R95" s="424">
        <v>56949999.899999999</v>
      </c>
      <c r="S95" s="478">
        <v>56950000</v>
      </c>
      <c r="T95" s="393">
        <v>56950</v>
      </c>
      <c r="U95" s="425">
        <f t="shared" si="7"/>
        <v>-56950</v>
      </c>
      <c r="V95" s="393"/>
      <c r="W95" s="199"/>
      <c r="X95" s="312" t="str">
        <f t="shared" si="5"/>
        <v>49.40</v>
      </c>
      <c r="Y95" s="311" t="b">
        <f>COUNTIF('Codes SEC'!$B$2:$F$460,X95)&gt;0</f>
        <v>1</v>
      </c>
    </row>
    <row r="96" spans="1:25" ht="14.1" customHeight="1" x14ac:dyDescent="0.3">
      <c r="A96" s="379" t="s">
        <v>1919</v>
      </c>
      <c r="B96" s="380" t="s">
        <v>109</v>
      </c>
      <c r="C96" s="380">
        <v>1</v>
      </c>
      <c r="D96" s="381">
        <v>2</v>
      </c>
      <c r="E96" s="382">
        <v>19</v>
      </c>
      <c r="F96" s="383">
        <v>1000</v>
      </c>
      <c r="G96" s="384">
        <v>49</v>
      </c>
      <c r="H96" s="419">
        <v>40</v>
      </c>
      <c r="I96" s="386" t="s">
        <v>2158</v>
      </c>
      <c r="J96" s="420" t="s">
        <v>2246</v>
      </c>
      <c r="K96" s="421"/>
      <c r="L96" s="421"/>
      <c r="M96" s="422"/>
      <c r="N96" s="390" t="s">
        <v>1933</v>
      </c>
      <c r="O96" s="391"/>
      <c r="P96" s="391">
        <v>93872690.829999998</v>
      </c>
      <c r="Q96" s="391">
        <v>0</v>
      </c>
      <c r="R96" s="392">
        <v>586952.56000000006</v>
      </c>
      <c r="S96" s="477">
        <v>490.38</v>
      </c>
      <c r="T96" s="393">
        <v>0</v>
      </c>
      <c r="U96" s="425">
        <f t="shared" si="7"/>
        <v>0</v>
      </c>
      <c r="V96" s="393"/>
      <c r="W96" s="199"/>
      <c r="X96" s="312" t="str">
        <f t="shared" si="5"/>
        <v>49.40</v>
      </c>
      <c r="Y96" s="311" t="b">
        <f>COUNTIF('Codes SEC'!$B$2:$F$460,X96)&gt;0</f>
        <v>1</v>
      </c>
    </row>
    <row r="97" spans="1:25" ht="14.4" x14ac:dyDescent="0.3">
      <c r="A97" s="511" t="s">
        <v>1919</v>
      </c>
      <c r="B97" s="511"/>
      <c r="C97" s="578">
        <v>1</v>
      </c>
      <c r="D97" s="498">
        <v>3</v>
      </c>
      <c r="E97" s="579" t="s">
        <v>97</v>
      </c>
      <c r="F97" s="383">
        <v>1000</v>
      </c>
      <c r="G97" s="384">
        <v>46</v>
      </c>
      <c r="H97" s="385">
        <v>40</v>
      </c>
      <c r="I97" s="386" t="s">
        <v>2126</v>
      </c>
      <c r="J97" s="387" t="s">
        <v>2196</v>
      </c>
      <c r="K97" s="388"/>
      <c r="L97" s="388"/>
      <c r="M97" s="389"/>
      <c r="N97" s="451" t="s">
        <v>2748</v>
      </c>
      <c r="O97" s="474"/>
      <c r="P97" s="474">
        <v>0</v>
      </c>
      <c r="Q97" s="474">
        <v>0</v>
      </c>
      <c r="R97" s="424">
        <v>3000000</v>
      </c>
      <c r="S97" s="478">
        <v>0</v>
      </c>
      <c r="T97" s="393">
        <v>0</v>
      </c>
      <c r="U97" s="394">
        <f t="shared" si="7"/>
        <v>0</v>
      </c>
      <c r="V97" s="393"/>
      <c r="W97" s="563"/>
      <c r="X97" s="312" t="str">
        <f>G97&amp;"."&amp;H97</f>
        <v>46.40</v>
      </c>
      <c r="Y97" s="311" t="b">
        <f>COUNTIF('Codes SEC'!$B$2:$F$460,X97)&gt;0</f>
        <v>1</v>
      </c>
    </row>
    <row r="98" spans="1:25" ht="14.4" x14ac:dyDescent="0.3">
      <c r="A98" s="379" t="s">
        <v>1919</v>
      </c>
      <c r="B98" s="379"/>
      <c r="C98" s="380">
        <v>1</v>
      </c>
      <c r="D98" s="381">
        <v>3</v>
      </c>
      <c r="E98" s="444" t="s">
        <v>97</v>
      </c>
      <c r="F98" s="383">
        <v>1000</v>
      </c>
      <c r="G98" s="384">
        <v>46</v>
      </c>
      <c r="H98" s="419">
        <v>40</v>
      </c>
      <c r="I98" s="386">
        <v>94640000</v>
      </c>
      <c r="J98" s="420" t="s">
        <v>2574</v>
      </c>
      <c r="K98" s="421"/>
      <c r="L98" s="421"/>
      <c r="M98" s="422"/>
      <c r="N98" s="451" t="s">
        <v>2749</v>
      </c>
      <c r="O98" s="423"/>
      <c r="P98" s="423"/>
      <c r="Q98" s="423"/>
      <c r="R98" s="424">
        <v>0</v>
      </c>
      <c r="S98" s="478">
        <v>110793.45</v>
      </c>
      <c r="T98" s="393">
        <v>0</v>
      </c>
      <c r="U98" s="425">
        <f t="shared" si="7"/>
        <v>0</v>
      </c>
      <c r="V98" s="393"/>
      <c r="W98" s="199"/>
      <c r="X98" s="312"/>
      <c r="Y98" s="311"/>
    </row>
    <row r="99" spans="1:25" ht="14.4" x14ac:dyDescent="0.3">
      <c r="A99" s="383" t="s">
        <v>1919</v>
      </c>
      <c r="B99" s="383" t="s">
        <v>109</v>
      </c>
      <c r="C99" s="452">
        <v>1</v>
      </c>
      <c r="D99" s="381">
        <v>3</v>
      </c>
      <c r="E99" s="382">
        <v>19</v>
      </c>
      <c r="F99" s="383">
        <v>1000</v>
      </c>
      <c r="G99" s="384">
        <v>21</v>
      </c>
      <c r="H99" s="385">
        <v>10</v>
      </c>
      <c r="I99" s="386" t="s">
        <v>2177</v>
      </c>
      <c r="J99" s="420" t="s">
        <v>2071</v>
      </c>
      <c r="K99" s="421"/>
      <c r="L99" s="421"/>
      <c r="M99" s="422"/>
      <c r="N99" s="390" t="s">
        <v>153</v>
      </c>
      <c r="O99" s="391">
        <v>0</v>
      </c>
      <c r="P99" s="391">
        <v>0</v>
      </c>
      <c r="Q99" s="391">
        <v>0</v>
      </c>
      <c r="R99" s="392">
        <v>0</v>
      </c>
      <c r="S99" s="477">
        <v>0</v>
      </c>
      <c r="T99" s="393">
        <v>0</v>
      </c>
      <c r="U99" s="425">
        <f t="shared" ref="U99:U124" si="8">V99-T99</f>
        <v>0</v>
      </c>
      <c r="V99" s="436"/>
      <c r="W99" s="199"/>
      <c r="X99" s="312" t="str">
        <f t="shared" ref="X99:X119" si="9">G99&amp;"."&amp;H99</f>
        <v>21.10</v>
      </c>
      <c r="Y99" s="311" t="b">
        <f>COUNTIF('Codes SEC'!$B$2:$F$460,X99)&gt;0</f>
        <v>1</v>
      </c>
    </row>
    <row r="100" spans="1:25" ht="14.7" customHeight="1" x14ac:dyDescent="0.3">
      <c r="A100" s="383" t="s">
        <v>1919</v>
      </c>
      <c r="B100" s="383" t="s">
        <v>109</v>
      </c>
      <c r="C100" s="452">
        <v>1</v>
      </c>
      <c r="D100" s="381">
        <v>3</v>
      </c>
      <c r="E100" s="382">
        <v>19</v>
      </c>
      <c r="F100" s="383">
        <v>1000</v>
      </c>
      <c r="G100" s="384">
        <v>46</v>
      </c>
      <c r="H100" s="385">
        <v>30</v>
      </c>
      <c r="I100" s="581">
        <v>94630000</v>
      </c>
      <c r="J100" s="388" t="s">
        <v>2607</v>
      </c>
      <c r="K100" s="421" t="s">
        <v>2419</v>
      </c>
      <c r="L100" s="421" t="s">
        <v>2605</v>
      </c>
      <c r="M100" s="422">
        <v>45708</v>
      </c>
      <c r="N100" s="390" t="s">
        <v>2604</v>
      </c>
      <c r="O100" s="391"/>
      <c r="P100" s="391"/>
      <c r="Q100" s="391"/>
      <c r="R100" s="392"/>
      <c r="S100" s="477">
        <v>3000000</v>
      </c>
      <c r="T100" s="393">
        <v>20000</v>
      </c>
      <c r="U100" s="425">
        <f t="shared" si="8"/>
        <v>-20000</v>
      </c>
      <c r="V100" s="436"/>
      <c r="W100" s="199"/>
      <c r="X100" s="312" t="str">
        <f t="shared" si="9"/>
        <v>46.30</v>
      </c>
      <c r="Y100" s="311" t="b">
        <f>COUNTIF('Codes SEC'!$B$2:$F$460,X100)&gt;0</f>
        <v>1</v>
      </c>
    </row>
    <row r="101" spans="1:25" ht="14.7" customHeight="1" x14ac:dyDescent="0.3">
      <c r="A101" s="383" t="s">
        <v>1919</v>
      </c>
      <c r="B101" s="383" t="s">
        <v>109</v>
      </c>
      <c r="C101" s="452">
        <v>1</v>
      </c>
      <c r="D101" s="381">
        <v>3</v>
      </c>
      <c r="E101" s="382">
        <v>19</v>
      </c>
      <c r="F101" s="383">
        <v>1000</v>
      </c>
      <c r="G101" s="384">
        <v>46</v>
      </c>
      <c r="H101" s="385">
        <v>40</v>
      </c>
      <c r="I101" s="581">
        <v>94640000</v>
      </c>
      <c r="J101" s="388" t="s">
        <v>2606</v>
      </c>
      <c r="K101" s="421" t="s">
        <v>2419</v>
      </c>
      <c r="L101" s="421" t="s">
        <v>2605</v>
      </c>
      <c r="M101" s="422">
        <v>45708</v>
      </c>
      <c r="N101" s="390" t="s">
        <v>2603</v>
      </c>
      <c r="O101" s="391"/>
      <c r="P101" s="391"/>
      <c r="Q101" s="391"/>
      <c r="R101" s="392"/>
      <c r="S101" s="477">
        <v>704269000</v>
      </c>
      <c r="T101" s="393">
        <v>420700</v>
      </c>
      <c r="U101" s="425">
        <f t="shared" si="8"/>
        <v>-420700</v>
      </c>
      <c r="V101" s="436"/>
      <c r="W101" s="199"/>
      <c r="X101" s="312" t="str">
        <f t="shared" si="9"/>
        <v>46.40</v>
      </c>
      <c r="Y101" s="311" t="b">
        <f>COUNTIF('Codes SEC'!$B$2:$F$460,X101)&gt;0</f>
        <v>1</v>
      </c>
    </row>
    <row r="102" spans="1:25" ht="14.1" customHeight="1" x14ac:dyDescent="0.3">
      <c r="A102" s="379" t="s">
        <v>1919</v>
      </c>
      <c r="B102" s="379" t="s">
        <v>109</v>
      </c>
      <c r="C102" s="380">
        <v>2</v>
      </c>
      <c r="D102" s="381">
        <v>1</v>
      </c>
      <c r="E102" s="382">
        <v>19</v>
      </c>
      <c r="F102" s="383">
        <v>1000</v>
      </c>
      <c r="G102" s="384">
        <v>56</v>
      </c>
      <c r="H102" s="419">
        <v>50</v>
      </c>
      <c r="I102" s="386" t="s">
        <v>2178</v>
      </c>
      <c r="J102" s="420" t="s">
        <v>2072</v>
      </c>
      <c r="K102" s="421"/>
      <c r="L102" s="421"/>
      <c r="M102" s="422"/>
      <c r="N102" s="390" t="s">
        <v>81</v>
      </c>
      <c r="O102" s="423">
        <v>853267006.94999993</v>
      </c>
      <c r="P102" s="423">
        <v>830836141.09000003</v>
      </c>
      <c r="Q102" s="423">
        <v>753994181.05999994</v>
      </c>
      <c r="R102" s="424">
        <v>798783100.88999999</v>
      </c>
      <c r="S102" s="478">
        <v>826612223.80999994</v>
      </c>
      <c r="T102" s="393">
        <v>857712</v>
      </c>
      <c r="U102" s="425">
        <f t="shared" si="8"/>
        <v>-857712</v>
      </c>
      <c r="V102" s="436"/>
      <c r="W102" s="199"/>
      <c r="X102" s="312" t="str">
        <f t="shared" si="9"/>
        <v>56.50</v>
      </c>
      <c r="Y102" s="311" t="b">
        <f>COUNTIF('Codes SEC'!$B$2:$F$460,X102)&gt;0</f>
        <v>1</v>
      </c>
    </row>
    <row r="103" spans="1:25" ht="14.4" x14ac:dyDescent="0.3">
      <c r="A103" s="378" t="s">
        <v>1919</v>
      </c>
      <c r="B103" s="378" t="s">
        <v>59</v>
      </c>
      <c r="C103" s="497">
        <v>2</v>
      </c>
      <c r="D103" s="498">
        <v>2</v>
      </c>
      <c r="E103" s="499">
        <v>10</v>
      </c>
      <c r="F103" s="383">
        <v>1000</v>
      </c>
      <c r="G103" s="384">
        <v>59</v>
      </c>
      <c r="H103" s="419">
        <v>11</v>
      </c>
      <c r="I103" s="386" t="s">
        <v>2127</v>
      </c>
      <c r="J103" s="387" t="s">
        <v>2197</v>
      </c>
      <c r="K103" s="388"/>
      <c r="L103" s="388"/>
      <c r="M103" s="389"/>
      <c r="N103" s="390" t="s">
        <v>1922</v>
      </c>
      <c r="O103" s="391"/>
      <c r="P103" s="391">
        <v>0</v>
      </c>
      <c r="Q103" s="391">
        <v>0</v>
      </c>
      <c r="R103" s="392">
        <v>0</v>
      </c>
      <c r="S103" s="477">
        <v>0</v>
      </c>
      <c r="T103" s="393">
        <v>417191</v>
      </c>
      <c r="U103" s="496">
        <f t="shared" si="8"/>
        <v>-417191</v>
      </c>
      <c r="V103" s="436"/>
      <c r="W103" s="199"/>
      <c r="X103" s="312" t="str">
        <f t="shared" si="9"/>
        <v>59.11</v>
      </c>
      <c r="Y103" s="311" t="b">
        <f>COUNTIF('Codes SEC'!$B$2:$F$460,X103)&gt;0</f>
        <v>1</v>
      </c>
    </row>
    <row r="104" spans="1:25" ht="14.4" x14ac:dyDescent="0.3">
      <c r="A104" s="378" t="s">
        <v>1919</v>
      </c>
      <c r="B104" s="378" t="s">
        <v>59</v>
      </c>
      <c r="C104" s="497">
        <v>2</v>
      </c>
      <c r="D104" s="498">
        <v>2</v>
      </c>
      <c r="E104" s="499">
        <v>10</v>
      </c>
      <c r="F104" s="383">
        <v>1000</v>
      </c>
      <c r="G104" s="384">
        <v>59</v>
      </c>
      <c r="H104" s="419">
        <v>11</v>
      </c>
      <c r="I104" s="386">
        <v>95911000</v>
      </c>
      <c r="J104" s="387" t="s">
        <v>2274</v>
      </c>
      <c r="K104" s="467"/>
      <c r="L104" s="467"/>
      <c r="M104" s="389"/>
      <c r="N104" s="390" t="s">
        <v>2275</v>
      </c>
      <c r="O104" s="391"/>
      <c r="P104" s="391">
        <v>4911000</v>
      </c>
      <c r="Q104" s="391">
        <v>83257179.040000007</v>
      </c>
      <c r="R104" s="392">
        <v>0</v>
      </c>
      <c r="S104" s="477">
        <v>0</v>
      </c>
      <c r="T104" s="393">
        <v>0</v>
      </c>
      <c r="U104" s="496">
        <f t="shared" si="8"/>
        <v>0</v>
      </c>
      <c r="V104" s="436"/>
      <c r="W104" s="199"/>
      <c r="X104" s="312" t="str">
        <f t="shared" si="9"/>
        <v>59.11</v>
      </c>
      <c r="Y104" s="311" t="b">
        <f>COUNTIF('Codes SEC'!$B$2:$F$460,X104)&gt;0</f>
        <v>1</v>
      </c>
    </row>
    <row r="105" spans="1:25" ht="14.4" x14ac:dyDescent="0.3">
      <c r="A105" s="378" t="s">
        <v>1919</v>
      </c>
      <c r="B105" s="378" t="s">
        <v>59</v>
      </c>
      <c r="C105" s="497">
        <v>2</v>
      </c>
      <c r="D105" s="498">
        <v>2</v>
      </c>
      <c r="E105" s="499">
        <v>10</v>
      </c>
      <c r="F105" s="383">
        <v>1000</v>
      </c>
      <c r="G105" s="384">
        <v>59</v>
      </c>
      <c r="H105" s="419">
        <v>11</v>
      </c>
      <c r="I105" s="386">
        <v>95911000</v>
      </c>
      <c r="J105" s="387" t="s">
        <v>2478</v>
      </c>
      <c r="K105" s="467"/>
      <c r="L105" s="467"/>
      <c r="M105" s="389"/>
      <c r="N105" s="390" t="s">
        <v>2459</v>
      </c>
      <c r="O105" s="391"/>
      <c r="P105" s="391"/>
      <c r="Q105" s="391">
        <v>0</v>
      </c>
      <c r="R105" s="392">
        <v>0</v>
      </c>
      <c r="S105" s="477">
        <v>0</v>
      </c>
      <c r="T105" s="393">
        <v>0</v>
      </c>
      <c r="U105" s="496">
        <f t="shared" si="8"/>
        <v>0</v>
      </c>
      <c r="V105" s="436"/>
      <c r="W105" s="199"/>
      <c r="X105" s="312" t="str">
        <f t="shared" si="9"/>
        <v>59.11</v>
      </c>
      <c r="Y105" s="311" t="b">
        <f>COUNTIF('Codes SEC'!$B$2:$F$460,X105)&gt;0</f>
        <v>1</v>
      </c>
    </row>
    <row r="106" spans="1:25" ht="14.4" x14ac:dyDescent="0.3">
      <c r="A106" s="378" t="s">
        <v>1919</v>
      </c>
      <c r="B106" s="378" t="s">
        <v>59</v>
      </c>
      <c r="C106" s="497">
        <v>2</v>
      </c>
      <c r="D106" s="498">
        <v>2</v>
      </c>
      <c r="E106" s="499">
        <v>10</v>
      </c>
      <c r="F106" s="383">
        <v>1000</v>
      </c>
      <c r="G106" s="384">
        <v>88</v>
      </c>
      <c r="H106" s="419">
        <v>17</v>
      </c>
      <c r="I106" s="386" t="s">
        <v>2128</v>
      </c>
      <c r="J106" s="387" t="s">
        <v>2198</v>
      </c>
      <c r="K106" s="388"/>
      <c r="L106" s="388"/>
      <c r="M106" s="389"/>
      <c r="N106" s="390" t="s">
        <v>1923</v>
      </c>
      <c r="O106" s="391"/>
      <c r="P106" s="391">
        <v>0</v>
      </c>
      <c r="Q106" s="391">
        <v>0</v>
      </c>
      <c r="R106" s="392">
        <v>169652401</v>
      </c>
      <c r="S106" s="477">
        <v>379957291</v>
      </c>
      <c r="T106" s="393">
        <v>417191</v>
      </c>
      <c r="U106" s="496">
        <f t="shared" si="8"/>
        <v>-417191</v>
      </c>
      <c r="V106" s="436"/>
      <c r="W106" s="199"/>
      <c r="X106" s="312" t="str">
        <f t="shared" si="9"/>
        <v>88.17</v>
      </c>
      <c r="Y106" s="311" t="b">
        <f>COUNTIF('Codes SEC'!$B$2:$F$460,X106)&gt;0</f>
        <v>1</v>
      </c>
    </row>
    <row r="107" spans="1:25" ht="14.4" x14ac:dyDescent="0.3">
      <c r="A107" s="378" t="s">
        <v>1919</v>
      </c>
      <c r="B107" s="378" t="s">
        <v>59</v>
      </c>
      <c r="C107" s="497">
        <v>2</v>
      </c>
      <c r="D107" s="498">
        <v>2</v>
      </c>
      <c r="E107" s="499">
        <v>10</v>
      </c>
      <c r="F107" s="383">
        <v>1000</v>
      </c>
      <c r="G107" s="384">
        <v>88</v>
      </c>
      <c r="H107" s="419">
        <v>17</v>
      </c>
      <c r="I107" s="386">
        <v>98817000</v>
      </c>
      <c r="J107" s="387" t="s">
        <v>2425</v>
      </c>
      <c r="K107" s="388"/>
      <c r="L107" s="388"/>
      <c r="M107" s="389"/>
      <c r="N107" s="390" t="s">
        <v>2458</v>
      </c>
      <c r="O107" s="391"/>
      <c r="P107" s="391"/>
      <c r="Q107" s="391">
        <v>0</v>
      </c>
      <c r="R107" s="392">
        <v>35491358</v>
      </c>
      <c r="S107" s="477">
        <v>0</v>
      </c>
      <c r="T107" s="393">
        <v>0</v>
      </c>
      <c r="U107" s="496">
        <f t="shared" si="8"/>
        <v>0</v>
      </c>
      <c r="V107" s="436"/>
      <c r="W107" s="199"/>
      <c r="X107" s="312" t="str">
        <f t="shared" si="9"/>
        <v>88.17</v>
      </c>
      <c r="Y107" s="311" t="b">
        <f>COUNTIF('Codes SEC'!$B$2:$F$460,X107)&gt;0</f>
        <v>1</v>
      </c>
    </row>
    <row r="108" spans="1:25" ht="14.4" x14ac:dyDescent="0.3">
      <c r="A108" s="379" t="s">
        <v>1919</v>
      </c>
      <c r="B108" s="379" t="s">
        <v>109</v>
      </c>
      <c r="C108" s="380">
        <v>2</v>
      </c>
      <c r="D108" s="381">
        <v>2</v>
      </c>
      <c r="E108" s="382">
        <v>19</v>
      </c>
      <c r="F108" s="383">
        <v>1000</v>
      </c>
      <c r="G108" s="384">
        <v>51</v>
      </c>
      <c r="H108" s="419">
        <v>12</v>
      </c>
      <c r="I108" s="386" t="s">
        <v>2140</v>
      </c>
      <c r="J108" s="420" t="s">
        <v>2075</v>
      </c>
      <c r="K108" s="421"/>
      <c r="L108" s="421"/>
      <c r="M108" s="422"/>
      <c r="N108" s="390" t="s">
        <v>2510</v>
      </c>
      <c r="O108" s="391">
        <v>913686.38000000012</v>
      </c>
      <c r="P108" s="391">
        <v>1504077.89</v>
      </c>
      <c r="Q108" s="391">
        <v>19544.330000000002</v>
      </c>
      <c r="R108" s="392">
        <v>4915855.03</v>
      </c>
      <c r="S108" s="477">
        <v>9770079.7400000002</v>
      </c>
      <c r="T108" s="393">
        <v>500</v>
      </c>
      <c r="U108" s="425">
        <f t="shared" si="8"/>
        <v>-500</v>
      </c>
      <c r="V108" s="436"/>
      <c r="W108" s="199"/>
      <c r="X108" s="312" t="str">
        <f t="shared" si="9"/>
        <v>51.12</v>
      </c>
      <c r="Y108" s="311" t="b">
        <f>COUNTIF('Codes SEC'!$B$2:$F$460,X108)&gt;0</f>
        <v>1</v>
      </c>
    </row>
    <row r="109" spans="1:25" ht="14.7" customHeight="1" x14ac:dyDescent="0.3">
      <c r="A109" s="379" t="s">
        <v>1919</v>
      </c>
      <c r="B109" s="379" t="s">
        <v>109</v>
      </c>
      <c r="C109" s="380">
        <v>2</v>
      </c>
      <c r="D109" s="381">
        <v>2</v>
      </c>
      <c r="E109" s="382">
        <v>19</v>
      </c>
      <c r="F109" s="383">
        <v>1000</v>
      </c>
      <c r="G109" s="384">
        <v>52</v>
      </c>
      <c r="H109" s="419">
        <v>10</v>
      </c>
      <c r="I109" s="386" t="s">
        <v>2180</v>
      </c>
      <c r="J109" s="420" t="s">
        <v>2251</v>
      </c>
      <c r="K109" s="421"/>
      <c r="L109" s="421"/>
      <c r="M109" s="422"/>
      <c r="N109" s="390" t="s">
        <v>2511</v>
      </c>
      <c r="O109" s="391"/>
      <c r="P109" s="391">
        <v>0</v>
      </c>
      <c r="Q109" s="391">
        <v>0</v>
      </c>
      <c r="R109" s="392">
        <v>44816.31</v>
      </c>
      <c r="S109" s="477">
        <v>1479539.25</v>
      </c>
      <c r="T109" s="393">
        <v>5000</v>
      </c>
      <c r="U109" s="425">
        <f t="shared" si="8"/>
        <v>-5000</v>
      </c>
      <c r="V109" s="393"/>
      <c r="W109" s="199"/>
      <c r="X109" s="312" t="str">
        <f t="shared" si="9"/>
        <v>52.10</v>
      </c>
      <c r="Y109" s="311" t="b">
        <f>COUNTIF('Codes SEC'!$B$2:$F$460,X109)&gt;0</f>
        <v>1</v>
      </c>
    </row>
    <row r="110" spans="1:25" ht="14.4" x14ac:dyDescent="0.3">
      <c r="A110" s="379" t="s">
        <v>1919</v>
      </c>
      <c r="B110" s="379" t="s">
        <v>109</v>
      </c>
      <c r="C110" s="380">
        <v>2</v>
      </c>
      <c r="D110" s="381">
        <v>2</v>
      </c>
      <c r="E110" s="382">
        <v>19</v>
      </c>
      <c r="F110" s="383">
        <v>1000</v>
      </c>
      <c r="G110" s="384">
        <v>53</v>
      </c>
      <c r="H110" s="419">
        <v>10</v>
      </c>
      <c r="I110" s="386" t="s">
        <v>2167</v>
      </c>
      <c r="J110" s="420" t="s">
        <v>2252</v>
      </c>
      <c r="K110" s="421"/>
      <c r="L110" s="421"/>
      <c r="M110" s="422"/>
      <c r="N110" s="390" t="s">
        <v>2514</v>
      </c>
      <c r="O110" s="391"/>
      <c r="P110" s="391">
        <v>1500</v>
      </c>
      <c r="Q110" s="391">
        <v>0</v>
      </c>
      <c r="R110" s="392">
        <v>8186.91</v>
      </c>
      <c r="S110" s="477">
        <v>300664.51</v>
      </c>
      <c r="T110" s="393">
        <v>0</v>
      </c>
      <c r="U110" s="425">
        <f t="shared" si="8"/>
        <v>0</v>
      </c>
      <c r="V110" s="393"/>
      <c r="W110" s="199"/>
      <c r="X110" s="312" t="str">
        <f t="shared" si="9"/>
        <v>53.10</v>
      </c>
      <c r="Y110" s="311" t="b">
        <f>COUNTIF('Codes SEC'!$B$2:$F$460,X110)&gt;0</f>
        <v>1</v>
      </c>
    </row>
    <row r="111" spans="1:25" ht="14.4" x14ac:dyDescent="0.3">
      <c r="A111" s="379" t="s">
        <v>1919</v>
      </c>
      <c r="B111" s="379" t="s">
        <v>109</v>
      </c>
      <c r="C111" s="380">
        <v>2</v>
      </c>
      <c r="D111" s="381">
        <v>2</v>
      </c>
      <c r="E111" s="382">
        <v>19</v>
      </c>
      <c r="F111" s="383">
        <v>1000</v>
      </c>
      <c r="G111" s="384">
        <v>54</v>
      </c>
      <c r="H111" s="419">
        <v>11</v>
      </c>
      <c r="I111" s="386">
        <v>95411000</v>
      </c>
      <c r="J111" s="420" t="s">
        <v>2530</v>
      </c>
      <c r="K111" s="421" t="s">
        <v>2419</v>
      </c>
      <c r="L111" s="421" t="s">
        <v>2502</v>
      </c>
      <c r="M111" s="422">
        <v>45385</v>
      </c>
      <c r="N111" s="390" t="s">
        <v>2529</v>
      </c>
      <c r="O111" s="391"/>
      <c r="P111" s="391"/>
      <c r="Q111" s="391"/>
      <c r="R111" s="392"/>
      <c r="S111" s="477">
        <v>0</v>
      </c>
      <c r="T111" s="393">
        <v>0</v>
      </c>
      <c r="U111" s="425">
        <f t="shared" si="8"/>
        <v>0</v>
      </c>
      <c r="V111" s="393"/>
      <c r="W111" s="199"/>
      <c r="X111" s="312" t="str">
        <f t="shared" si="9"/>
        <v>54.11</v>
      </c>
      <c r="Y111" s="311" t="b">
        <f>COUNTIF('Codes SEC'!$B$2:$F$460,X111)&gt;0</f>
        <v>1</v>
      </c>
    </row>
    <row r="112" spans="1:25" ht="14.1" customHeight="1" x14ac:dyDescent="0.3">
      <c r="A112" s="379" t="s">
        <v>1919</v>
      </c>
      <c r="B112" s="379" t="s">
        <v>109</v>
      </c>
      <c r="C112" s="380">
        <v>2</v>
      </c>
      <c r="D112" s="381">
        <v>2</v>
      </c>
      <c r="E112" s="382">
        <v>19</v>
      </c>
      <c r="F112" s="383">
        <v>1000</v>
      </c>
      <c r="G112" s="384">
        <v>57</v>
      </c>
      <c r="H112" s="419">
        <v>20</v>
      </c>
      <c r="I112" s="386" t="s">
        <v>2181</v>
      </c>
      <c r="J112" s="420" t="s">
        <v>2076</v>
      </c>
      <c r="K112" s="421"/>
      <c r="L112" s="421"/>
      <c r="M112" s="422"/>
      <c r="N112" s="390" t="s">
        <v>2271</v>
      </c>
      <c r="O112" s="391">
        <v>8359.61</v>
      </c>
      <c r="P112" s="391">
        <v>1257429.3500000001</v>
      </c>
      <c r="Q112" s="391">
        <v>2252451.87</v>
      </c>
      <c r="R112" s="392">
        <v>1140244.19</v>
      </c>
      <c r="S112" s="477">
        <v>0</v>
      </c>
      <c r="T112" s="393">
        <v>1500</v>
      </c>
      <c r="U112" s="425">
        <f t="shared" si="8"/>
        <v>-1500</v>
      </c>
      <c r="V112" s="393"/>
      <c r="W112" s="199"/>
      <c r="X112" s="312" t="str">
        <f t="shared" si="9"/>
        <v>57.20</v>
      </c>
      <c r="Y112" s="311" t="b">
        <f>COUNTIF('Codes SEC'!$B$2:$F$460,X112)&gt;0</f>
        <v>1</v>
      </c>
    </row>
    <row r="113" spans="1:25" ht="14.4" x14ac:dyDescent="0.3">
      <c r="A113" s="379" t="s">
        <v>1919</v>
      </c>
      <c r="B113" s="379" t="s">
        <v>109</v>
      </c>
      <c r="C113" s="380">
        <v>2</v>
      </c>
      <c r="D113" s="381">
        <v>2</v>
      </c>
      <c r="E113" s="382">
        <v>19</v>
      </c>
      <c r="F113" s="383">
        <v>1000</v>
      </c>
      <c r="G113" s="384">
        <v>58</v>
      </c>
      <c r="H113" s="419">
        <v>20</v>
      </c>
      <c r="I113" s="386" t="s">
        <v>2182</v>
      </c>
      <c r="J113" s="420" t="s">
        <v>2254</v>
      </c>
      <c r="K113" s="421"/>
      <c r="L113" s="421"/>
      <c r="M113" s="422"/>
      <c r="N113" s="390" t="s">
        <v>1934</v>
      </c>
      <c r="O113" s="391"/>
      <c r="P113" s="391">
        <v>0</v>
      </c>
      <c r="Q113" s="391">
        <v>0</v>
      </c>
      <c r="R113" s="392">
        <v>0</v>
      </c>
      <c r="S113" s="477">
        <v>0</v>
      </c>
      <c r="T113" s="393">
        <v>0</v>
      </c>
      <c r="U113" s="425">
        <f t="shared" si="8"/>
        <v>0</v>
      </c>
      <c r="V113" s="393"/>
      <c r="W113" s="199"/>
      <c r="X113" s="312" t="str">
        <f t="shared" si="9"/>
        <v>58.20</v>
      </c>
      <c r="Y113" s="311" t="b">
        <f>COUNTIF('Codes SEC'!$B$2:$F$460,X113)&gt;0</f>
        <v>1</v>
      </c>
    </row>
    <row r="114" spans="1:25" ht="14.1" customHeight="1" x14ac:dyDescent="0.3">
      <c r="A114" s="379" t="s">
        <v>1919</v>
      </c>
      <c r="B114" s="379" t="s">
        <v>109</v>
      </c>
      <c r="C114" s="380">
        <v>2</v>
      </c>
      <c r="D114" s="381">
        <v>2</v>
      </c>
      <c r="E114" s="382">
        <v>19</v>
      </c>
      <c r="F114" s="383">
        <v>1000</v>
      </c>
      <c r="G114" s="384">
        <v>61</v>
      </c>
      <c r="H114" s="419">
        <v>41</v>
      </c>
      <c r="I114" s="386">
        <v>96141000</v>
      </c>
      <c r="J114" s="420" t="s">
        <v>2445</v>
      </c>
      <c r="K114" s="421" t="s">
        <v>2419</v>
      </c>
      <c r="L114" s="421" t="s">
        <v>2424</v>
      </c>
      <c r="M114" s="422">
        <v>45091</v>
      </c>
      <c r="N114" s="390" t="s">
        <v>2467</v>
      </c>
      <c r="O114" s="423"/>
      <c r="P114" s="423"/>
      <c r="Q114" s="423">
        <v>2133400</v>
      </c>
      <c r="R114" s="424">
        <v>230636.02</v>
      </c>
      <c r="S114" s="478">
        <v>145250</v>
      </c>
      <c r="T114" s="393">
        <v>0</v>
      </c>
      <c r="U114" s="425">
        <f t="shared" si="8"/>
        <v>0</v>
      </c>
      <c r="V114" s="393"/>
      <c r="W114" s="199"/>
      <c r="X114" s="312" t="str">
        <f t="shared" si="9"/>
        <v>61.41</v>
      </c>
      <c r="Y114" s="311" t="b">
        <f>COUNTIF('Codes SEC'!$B$2:$F$460,X114)&gt;0</f>
        <v>1</v>
      </c>
    </row>
    <row r="115" spans="1:25" ht="14.4" x14ac:dyDescent="0.3">
      <c r="A115" s="379" t="s">
        <v>1919</v>
      </c>
      <c r="B115" s="379" t="s">
        <v>109</v>
      </c>
      <c r="C115" s="380">
        <v>2</v>
      </c>
      <c r="D115" s="381">
        <v>2</v>
      </c>
      <c r="E115" s="382">
        <v>19</v>
      </c>
      <c r="F115" s="383">
        <v>1000</v>
      </c>
      <c r="G115" s="384">
        <v>63</v>
      </c>
      <c r="H115" s="419">
        <v>21</v>
      </c>
      <c r="I115" s="386" t="s">
        <v>2139</v>
      </c>
      <c r="J115" s="420" t="s">
        <v>2253</v>
      </c>
      <c r="K115" s="421"/>
      <c r="L115" s="421"/>
      <c r="M115" s="422"/>
      <c r="N115" s="390" t="s">
        <v>2515</v>
      </c>
      <c r="O115" s="391"/>
      <c r="P115" s="391">
        <v>0</v>
      </c>
      <c r="Q115" s="391">
        <v>682964.18</v>
      </c>
      <c r="R115" s="392">
        <v>6706094.7000000002</v>
      </c>
      <c r="S115" s="477">
        <v>10373538.26</v>
      </c>
      <c r="T115" s="393">
        <v>0</v>
      </c>
      <c r="U115" s="425">
        <f t="shared" si="8"/>
        <v>0</v>
      </c>
      <c r="V115" s="393"/>
      <c r="W115" s="199"/>
      <c r="X115" s="312" t="str">
        <f t="shared" si="9"/>
        <v>63.21</v>
      </c>
      <c r="Y115" s="311" t="b">
        <f>COUNTIF('Codes SEC'!$B$2:$F$460,X115)&gt;0</f>
        <v>1</v>
      </c>
    </row>
    <row r="116" spans="1:25" ht="14.1" customHeight="1" x14ac:dyDescent="0.3">
      <c r="A116" s="379" t="s">
        <v>1919</v>
      </c>
      <c r="B116" s="379" t="s">
        <v>109</v>
      </c>
      <c r="C116" s="380">
        <v>2</v>
      </c>
      <c r="D116" s="381">
        <v>2</v>
      </c>
      <c r="E116" s="382">
        <v>19</v>
      </c>
      <c r="F116" s="383">
        <v>1000</v>
      </c>
      <c r="G116" s="384">
        <v>65</v>
      </c>
      <c r="H116" s="419">
        <v>24</v>
      </c>
      <c r="I116" s="386">
        <v>96524000</v>
      </c>
      <c r="J116" s="420" t="s">
        <v>2446</v>
      </c>
      <c r="K116" s="421" t="s">
        <v>2419</v>
      </c>
      <c r="L116" s="421" t="s">
        <v>2424</v>
      </c>
      <c r="M116" s="422">
        <v>45091</v>
      </c>
      <c r="N116" s="390" t="s">
        <v>2468</v>
      </c>
      <c r="O116" s="423"/>
      <c r="P116" s="423"/>
      <c r="Q116" s="423">
        <v>0</v>
      </c>
      <c r="R116" s="424">
        <v>1665408.81</v>
      </c>
      <c r="S116" s="478">
        <v>2093616.82</v>
      </c>
      <c r="T116" s="393">
        <v>0</v>
      </c>
      <c r="U116" s="425">
        <f t="shared" si="8"/>
        <v>0</v>
      </c>
      <c r="V116" s="393"/>
      <c r="W116" s="199"/>
      <c r="X116" s="312" t="str">
        <f t="shared" si="9"/>
        <v>65.24</v>
      </c>
      <c r="Y116" s="311" t="b">
        <f>COUNTIF('Codes SEC'!$B$2:$F$460,X116)&gt;0</f>
        <v>1</v>
      </c>
    </row>
    <row r="117" spans="1:25" ht="14.4" x14ac:dyDescent="0.3">
      <c r="A117" s="379" t="s">
        <v>1919</v>
      </c>
      <c r="B117" s="379" t="s">
        <v>109</v>
      </c>
      <c r="C117" s="380">
        <v>2</v>
      </c>
      <c r="D117" s="381">
        <v>2</v>
      </c>
      <c r="E117" s="382">
        <v>19</v>
      </c>
      <c r="F117" s="383">
        <v>1000</v>
      </c>
      <c r="G117" s="384">
        <v>68</v>
      </c>
      <c r="H117" s="419">
        <v>21</v>
      </c>
      <c r="I117" s="386" t="s">
        <v>2183</v>
      </c>
      <c r="J117" s="420" t="s">
        <v>2255</v>
      </c>
      <c r="K117" s="421"/>
      <c r="L117" s="421"/>
      <c r="M117" s="422"/>
      <c r="N117" s="390" t="s">
        <v>2394</v>
      </c>
      <c r="O117" s="391"/>
      <c r="P117" s="391">
        <v>0</v>
      </c>
      <c r="Q117" s="391">
        <v>0</v>
      </c>
      <c r="R117" s="392">
        <v>0</v>
      </c>
      <c r="S117" s="477">
        <v>1161.55</v>
      </c>
      <c r="T117" s="393">
        <v>50</v>
      </c>
      <c r="U117" s="425">
        <f t="shared" si="8"/>
        <v>-50</v>
      </c>
      <c r="V117" s="393"/>
      <c r="W117" s="199"/>
      <c r="X117" s="312" t="str">
        <f t="shared" si="9"/>
        <v>68.21</v>
      </c>
      <c r="Y117" s="311" t="b">
        <f>COUNTIF('Codes SEC'!$B$2:$F$460,X117)&gt;0</f>
        <v>1</v>
      </c>
    </row>
    <row r="118" spans="1:25" ht="14.4" x14ac:dyDescent="0.3">
      <c r="A118" s="379" t="s">
        <v>1919</v>
      </c>
      <c r="B118" s="379" t="s">
        <v>109</v>
      </c>
      <c r="C118" s="380">
        <v>2</v>
      </c>
      <c r="D118" s="381">
        <v>2</v>
      </c>
      <c r="E118" s="382">
        <v>19</v>
      </c>
      <c r="F118" s="383">
        <v>1000</v>
      </c>
      <c r="G118" s="384">
        <v>71</v>
      </c>
      <c r="H118" s="419">
        <v>11</v>
      </c>
      <c r="I118" s="386">
        <v>97111000</v>
      </c>
      <c r="J118" s="420" t="s">
        <v>2236</v>
      </c>
      <c r="K118" s="421"/>
      <c r="L118" s="421"/>
      <c r="M118" s="422"/>
      <c r="N118" s="390" t="s">
        <v>1932</v>
      </c>
      <c r="O118" s="423"/>
      <c r="P118" s="423">
        <v>0</v>
      </c>
      <c r="Q118" s="423">
        <v>0</v>
      </c>
      <c r="R118" s="424">
        <v>0</v>
      </c>
      <c r="S118" s="478">
        <v>0</v>
      </c>
      <c r="T118" s="393">
        <v>0</v>
      </c>
      <c r="U118" s="425">
        <f t="shared" si="8"/>
        <v>0</v>
      </c>
      <c r="V118" s="393"/>
      <c r="W118" s="199"/>
      <c r="X118" s="312" t="str">
        <f t="shared" si="9"/>
        <v>71.11</v>
      </c>
      <c r="Y118" s="311" t="b">
        <f>COUNTIF('Codes SEC'!$B$2:$F$460,X118)&gt;0</f>
        <v>1</v>
      </c>
    </row>
    <row r="119" spans="1:25" ht="14.1" customHeight="1" x14ac:dyDescent="0.3">
      <c r="A119" s="379" t="s">
        <v>1919</v>
      </c>
      <c r="B119" s="379" t="s">
        <v>109</v>
      </c>
      <c r="C119" s="380">
        <v>2</v>
      </c>
      <c r="D119" s="381">
        <v>2</v>
      </c>
      <c r="E119" s="382">
        <v>19</v>
      </c>
      <c r="F119" s="383">
        <v>1000</v>
      </c>
      <c r="G119" s="384">
        <v>71</v>
      </c>
      <c r="H119" s="419">
        <v>12</v>
      </c>
      <c r="I119" s="386">
        <v>97112000</v>
      </c>
      <c r="J119" s="420" t="s">
        <v>2447</v>
      </c>
      <c r="K119" s="421" t="s">
        <v>2419</v>
      </c>
      <c r="L119" s="421" t="s">
        <v>2424</v>
      </c>
      <c r="M119" s="422">
        <v>45091</v>
      </c>
      <c r="N119" s="390" t="s">
        <v>2469</v>
      </c>
      <c r="O119" s="423"/>
      <c r="P119" s="423"/>
      <c r="Q119" s="423">
        <v>0</v>
      </c>
      <c r="R119" s="424">
        <v>0</v>
      </c>
      <c r="S119" s="478">
        <v>0</v>
      </c>
      <c r="T119" s="393">
        <v>0</v>
      </c>
      <c r="U119" s="425">
        <f t="shared" si="8"/>
        <v>0</v>
      </c>
      <c r="V119" s="393"/>
      <c r="W119" s="199"/>
      <c r="X119" s="312" t="str">
        <f t="shared" si="9"/>
        <v>71.12</v>
      </c>
      <c r="Y119" s="311" t="b">
        <f>COUNTIF('Codes SEC'!$B$2:$F$460,X119)&gt;0</f>
        <v>1</v>
      </c>
    </row>
    <row r="120" spans="1:25" ht="14.1" customHeight="1" x14ac:dyDescent="0.3">
      <c r="A120" s="379" t="s">
        <v>1919</v>
      </c>
      <c r="B120" s="379" t="s">
        <v>109</v>
      </c>
      <c r="C120" s="380">
        <v>2</v>
      </c>
      <c r="D120" s="381">
        <v>2</v>
      </c>
      <c r="E120" s="382">
        <v>19</v>
      </c>
      <c r="F120" s="383">
        <v>1000</v>
      </c>
      <c r="G120" s="384">
        <v>71</v>
      </c>
      <c r="H120" s="419">
        <v>31</v>
      </c>
      <c r="I120" s="386">
        <v>97131000</v>
      </c>
      <c r="J120" s="421" t="s">
        <v>2700</v>
      </c>
      <c r="K120" s="421" t="s">
        <v>2419</v>
      </c>
      <c r="L120" s="421" t="s">
        <v>2605</v>
      </c>
      <c r="M120" s="422">
        <v>45917</v>
      </c>
      <c r="N120" s="390" t="s">
        <v>2698</v>
      </c>
      <c r="O120" s="423"/>
      <c r="P120" s="423"/>
      <c r="Q120" s="423"/>
      <c r="R120" s="424"/>
      <c r="S120" s="478">
        <v>0</v>
      </c>
      <c r="T120" s="393">
        <v>0</v>
      </c>
      <c r="U120" s="425">
        <f>V120-T120</f>
        <v>0</v>
      </c>
      <c r="V120" s="393"/>
      <c r="W120" s="199"/>
      <c r="X120" s="312"/>
      <c r="Y120" s="311"/>
    </row>
    <row r="121" spans="1:25" ht="14.1" customHeight="1" x14ac:dyDescent="0.3">
      <c r="A121" s="379" t="s">
        <v>1919</v>
      </c>
      <c r="B121" s="379" t="s">
        <v>109</v>
      </c>
      <c r="C121" s="380">
        <v>2</v>
      </c>
      <c r="D121" s="381">
        <v>2</v>
      </c>
      <c r="E121" s="382">
        <v>19</v>
      </c>
      <c r="F121" s="383">
        <v>1000</v>
      </c>
      <c r="G121" s="384">
        <v>71</v>
      </c>
      <c r="H121" s="419">
        <v>32</v>
      </c>
      <c r="I121" s="386">
        <v>97132000</v>
      </c>
      <c r="J121" s="421" t="s">
        <v>2697</v>
      </c>
      <c r="K121" s="421" t="s">
        <v>2419</v>
      </c>
      <c r="L121" s="421" t="s">
        <v>2605</v>
      </c>
      <c r="M121" s="422">
        <v>45917</v>
      </c>
      <c r="N121" s="390" t="s">
        <v>2699</v>
      </c>
      <c r="O121" s="423"/>
      <c r="P121" s="423"/>
      <c r="Q121" s="423"/>
      <c r="R121" s="424"/>
      <c r="S121" s="478">
        <v>0</v>
      </c>
      <c r="T121" s="393">
        <v>0</v>
      </c>
      <c r="U121" s="425">
        <f t="shared" si="8"/>
        <v>0</v>
      </c>
      <c r="V121" s="393"/>
      <c r="W121" s="199"/>
      <c r="X121" s="312"/>
      <c r="Y121" s="311"/>
    </row>
    <row r="122" spans="1:25" ht="14.1" customHeight="1" x14ac:dyDescent="0.3">
      <c r="A122" s="379" t="s">
        <v>1919</v>
      </c>
      <c r="B122" s="379" t="s">
        <v>109</v>
      </c>
      <c r="C122" s="380">
        <v>2</v>
      </c>
      <c r="D122" s="381">
        <v>2</v>
      </c>
      <c r="E122" s="382">
        <v>19</v>
      </c>
      <c r="F122" s="383">
        <v>1000</v>
      </c>
      <c r="G122" s="384">
        <v>72</v>
      </c>
      <c r="H122" s="419">
        <v>0</v>
      </c>
      <c r="I122" s="386">
        <v>97200000</v>
      </c>
      <c r="J122" s="420" t="s">
        <v>2448</v>
      </c>
      <c r="K122" s="421" t="s">
        <v>2419</v>
      </c>
      <c r="L122" s="421" t="s">
        <v>2424</v>
      </c>
      <c r="M122" s="422">
        <v>45091</v>
      </c>
      <c r="N122" s="390" t="s">
        <v>2470</v>
      </c>
      <c r="O122" s="423"/>
      <c r="P122" s="423"/>
      <c r="Q122" s="423">
        <v>0</v>
      </c>
      <c r="R122" s="424">
        <v>0</v>
      </c>
      <c r="S122" s="478">
        <v>0</v>
      </c>
      <c r="T122" s="393">
        <v>0</v>
      </c>
      <c r="U122" s="425">
        <f t="shared" si="8"/>
        <v>0</v>
      </c>
      <c r="V122" s="393"/>
      <c r="W122" s="199"/>
      <c r="X122" s="312" t="s">
        <v>1261</v>
      </c>
      <c r="Y122" s="311" t="b">
        <f>COUNTIF('Codes SEC'!$B$2:$F$460,X122)&gt;0</f>
        <v>1</v>
      </c>
    </row>
    <row r="123" spans="1:25" ht="14.4" x14ac:dyDescent="0.3">
      <c r="A123" s="379" t="s">
        <v>1919</v>
      </c>
      <c r="B123" s="379" t="s">
        <v>109</v>
      </c>
      <c r="C123" s="380">
        <v>2</v>
      </c>
      <c r="D123" s="381">
        <v>2</v>
      </c>
      <c r="E123" s="382">
        <v>19</v>
      </c>
      <c r="F123" s="383">
        <v>1000</v>
      </c>
      <c r="G123" s="384">
        <v>73</v>
      </c>
      <c r="H123" s="419">
        <v>10</v>
      </c>
      <c r="I123" s="386" t="s">
        <v>2184</v>
      </c>
      <c r="J123" s="420" t="s">
        <v>2077</v>
      </c>
      <c r="K123" s="421"/>
      <c r="L123" s="421"/>
      <c r="M123" s="422"/>
      <c r="N123" s="390" t="s">
        <v>2516</v>
      </c>
      <c r="O123" s="423">
        <v>0</v>
      </c>
      <c r="P123" s="423">
        <v>0</v>
      </c>
      <c r="Q123" s="423">
        <v>0</v>
      </c>
      <c r="R123" s="424">
        <v>0</v>
      </c>
      <c r="S123" s="478">
        <v>391542.61</v>
      </c>
      <c r="T123" s="393">
        <v>0</v>
      </c>
      <c r="U123" s="425">
        <f t="shared" si="8"/>
        <v>0</v>
      </c>
      <c r="V123" s="393"/>
      <c r="W123" s="199"/>
      <c r="X123" s="312" t="str">
        <f>G123&amp;"."&amp;H123</f>
        <v>73.10</v>
      </c>
      <c r="Y123" s="311" t="b">
        <f>COUNTIF('Codes SEC'!$B$2:$F$460,X123)&gt;0</f>
        <v>1</v>
      </c>
    </row>
    <row r="124" spans="1:25" ht="14.1" customHeight="1" x14ac:dyDescent="0.3">
      <c r="A124" s="379" t="s">
        <v>1919</v>
      </c>
      <c r="B124" s="379" t="s">
        <v>109</v>
      </c>
      <c r="C124" s="380">
        <v>2</v>
      </c>
      <c r="D124" s="381">
        <v>2</v>
      </c>
      <c r="E124" s="382">
        <v>19</v>
      </c>
      <c r="F124" s="383">
        <v>1000</v>
      </c>
      <c r="G124" s="384">
        <v>73</v>
      </c>
      <c r="H124" s="419">
        <v>20</v>
      </c>
      <c r="I124" s="386">
        <v>97320000</v>
      </c>
      <c r="J124" s="420" t="s">
        <v>2449</v>
      </c>
      <c r="K124" s="421" t="s">
        <v>2419</v>
      </c>
      <c r="L124" s="421" t="s">
        <v>2424</v>
      </c>
      <c r="M124" s="422">
        <v>45091</v>
      </c>
      <c r="N124" s="390" t="s">
        <v>2471</v>
      </c>
      <c r="O124" s="423"/>
      <c r="P124" s="423"/>
      <c r="Q124" s="423">
        <v>0</v>
      </c>
      <c r="R124" s="424">
        <v>0</v>
      </c>
      <c r="S124" s="478">
        <v>0</v>
      </c>
      <c r="T124" s="393">
        <v>0</v>
      </c>
      <c r="U124" s="425">
        <f t="shared" si="8"/>
        <v>0</v>
      </c>
      <c r="V124" s="393"/>
      <c r="W124" s="199"/>
      <c r="X124" s="312" t="str">
        <f>G124&amp;"."&amp;H124</f>
        <v>73.20</v>
      </c>
      <c r="Y124" s="311" t="b">
        <f>COUNTIF('Codes SEC'!$B$2:$F$460,X124)&gt;0</f>
        <v>1</v>
      </c>
    </row>
    <row r="125" spans="1:25" ht="14.1" customHeight="1" x14ac:dyDescent="0.3">
      <c r="A125" s="379" t="s">
        <v>1919</v>
      </c>
      <c r="B125" s="379" t="s">
        <v>109</v>
      </c>
      <c r="C125" s="380">
        <v>2</v>
      </c>
      <c r="D125" s="381">
        <v>2</v>
      </c>
      <c r="E125" s="382">
        <v>19</v>
      </c>
      <c r="F125" s="383">
        <v>1000</v>
      </c>
      <c r="G125" s="384">
        <v>73</v>
      </c>
      <c r="H125" s="419">
        <v>40</v>
      </c>
      <c r="I125" s="386">
        <v>97340000</v>
      </c>
      <c r="J125" s="421" t="s">
        <v>2701</v>
      </c>
      <c r="K125" s="421" t="s">
        <v>2419</v>
      </c>
      <c r="L125" s="421" t="s">
        <v>2605</v>
      </c>
      <c r="M125" s="422">
        <v>45917</v>
      </c>
      <c r="N125" s="390" t="s">
        <v>2702</v>
      </c>
      <c r="O125" s="423"/>
      <c r="P125" s="423"/>
      <c r="Q125" s="423"/>
      <c r="R125" s="424"/>
      <c r="S125" s="478">
        <v>0</v>
      </c>
      <c r="T125" s="393"/>
      <c r="U125" s="425"/>
      <c r="V125" s="393"/>
      <c r="W125" s="199"/>
      <c r="X125" s="312"/>
      <c r="Y125" s="311"/>
    </row>
    <row r="126" spans="1:25" ht="14.1" customHeight="1" x14ac:dyDescent="0.3">
      <c r="A126" s="379" t="s">
        <v>1919</v>
      </c>
      <c r="B126" s="379" t="s">
        <v>109</v>
      </c>
      <c r="C126" s="380">
        <v>2</v>
      </c>
      <c r="D126" s="381">
        <v>2</v>
      </c>
      <c r="E126" s="382">
        <v>19</v>
      </c>
      <c r="F126" s="383">
        <v>1000</v>
      </c>
      <c r="G126" s="384">
        <v>74</v>
      </c>
      <c r="H126" s="419">
        <v>10</v>
      </c>
      <c r="I126" s="386">
        <v>97410000</v>
      </c>
      <c r="J126" s="421" t="s">
        <v>2703</v>
      </c>
      <c r="K126" s="421" t="s">
        <v>2419</v>
      </c>
      <c r="L126" s="421" t="s">
        <v>2605</v>
      </c>
      <c r="M126" s="422">
        <v>45917</v>
      </c>
      <c r="N126" s="390" t="s">
        <v>2704</v>
      </c>
      <c r="O126" s="423"/>
      <c r="P126" s="423"/>
      <c r="Q126" s="423"/>
      <c r="R126" s="424"/>
      <c r="S126" s="478">
        <v>0</v>
      </c>
      <c r="T126" s="393"/>
      <c r="U126" s="425"/>
      <c r="V126" s="393"/>
      <c r="W126" s="199"/>
      <c r="X126" s="312"/>
      <c r="Y126" s="311"/>
    </row>
    <row r="127" spans="1:25" ht="22.95" customHeight="1" x14ac:dyDescent="0.3">
      <c r="A127" s="379" t="s">
        <v>1919</v>
      </c>
      <c r="B127" s="379" t="s">
        <v>109</v>
      </c>
      <c r="C127" s="380">
        <v>2</v>
      </c>
      <c r="D127" s="381">
        <v>2</v>
      </c>
      <c r="E127" s="382">
        <v>19</v>
      </c>
      <c r="F127" s="383">
        <v>1000</v>
      </c>
      <c r="G127" s="384">
        <v>74</v>
      </c>
      <c r="H127" s="419">
        <v>22</v>
      </c>
      <c r="I127" s="386" t="s">
        <v>2185</v>
      </c>
      <c r="J127" s="420" t="s">
        <v>2078</v>
      </c>
      <c r="K127" s="421"/>
      <c r="L127" s="421"/>
      <c r="M127" s="422"/>
      <c r="N127" s="390" t="s">
        <v>2295</v>
      </c>
      <c r="O127" s="423">
        <v>565274.25</v>
      </c>
      <c r="P127" s="423"/>
      <c r="Q127" s="423"/>
      <c r="R127" s="424"/>
      <c r="S127" s="478">
        <v>0</v>
      </c>
      <c r="T127" s="393"/>
      <c r="U127" s="425"/>
      <c r="V127" s="393"/>
      <c r="W127" s="199"/>
      <c r="X127" s="312" t="str">
        <f t="shared" ref="X127:X140" si="10">G127&amp;"."&amp;H127</f>
        <v>74.22</v>
      </c>
      <c r="Y127" s="311" t="b">
        <f>COUNTIF('Codes SEC'!$B$2:$F$460,X127)&gt;0</f>
        <v>1</v>
      </c>
    </row>
    <row r="128" spans="1:25" ht="14.4" x14ac:dyDescent="0.3">
      <c r="A128" s="379" t="s">
        <v>1919</v>
      </c>
      <c r="B128" s="379" t="s">
        <v>109</v>
      </c>
      <c r="C128" s="380">
        <v>2</v>
      </c>
      <c r="D128" s="381">
        <v>2</v>
      </c>
      <c r="E128" s="382">
        <v>19</v>
      </c>
      <c r="F128" s="383">
        <v>1000</v>
      </c>
      <c r="G128" s="384">
        <v>74</v>
      </c>
      <c r="H128" s="419">
        <v>22</v>
      </c>
      <c r="I128" s="386">
        <v>97422000</v>
      </c>
      <c r="J128" s="420" t="s">
        <v>2450</v>
      </c>
      <c r="K128" s="421" t="s">
        <v>2419</v>
      </c>
      <c r="L128" s="421" t="s">
        <v>2424</v>
      </c>
      <c r="M128" s="422">
        <v>45091</v>
      </c>
      <c r="N128" s="390" t="s">
        <v>2472</v>
      </c>
      <c r="O128" s="423"/>
      <c r="P128" s="423"/>
      <c r="Q128" s="423">
        <v>0</v>
      </c>
      <c r="R128" s="424">
        <v>0</v>
      </c>
      <c r="S128" s="478">
        <v>310005.59000000003</v>
      </c>
      <c r="T128" s="393">
        <v>0</v>
      </c>
      <c r="U128" s="425">
        <f t="shared" ref="U128:U138" si="11">V128-T128</f>
        <v>0</v>
      </c>
      <c r="V128" s="393"/>
      <c r="W128" s="199"/>
      <c r="X128" s="312" t="str">
        <f t="shared" si="10"/>
        <v>74.22</v>
      </c>
      <c r="Y128" s="311" t="b">
        <f>COUNTIF('Codes SEC'!$B$2:$F$460,X128)&gt;0</f>
        <v>1</v>
      </c>
    </row>
    <row r="129" spans="1:30" ht="14.4" x14ac:dyDescent="0.3">
      <c r="A129" s="379" t="s">
        <v>1919</v>
      </c>
      <c r="B129" s="379" t="s">
        <v>109</v>
      </c>
      <c r="C129" s="380">
        <v>2</v>
      </c>
      <c r="D129" s="381">
        <v>2</v>
      </c>
      <c r="E129" s="382">
        <v>19</v>
      </c>
      <c r="F129" s="383">
        <v>1000</v>
      </c>
      <c r="G129" s="384">
        <v>81</v>
      </c>
      <c r="H129" s="419">
        <v>80</v>
      </c>
      <c r="I129" s="386">
        <v>98180000</v>
      </c>
      <c r="J129" s="420" t="s">
        <v>2451</v>
      </c>
      <c r="K129" s="421" t="s">
        <v>2419</v>
      </c>
      <c r="L129" s="421" t="s">
        <v>2424</v>
      </c>
      <c r="M129" s="422">
        <v>45091</v>
      </c>
      <c r="N129" s="513" t="s">
        <v>2473</v>
      </c>
      <c r="O129" s="423"/>
      <c r="P129" s="423"/>
      <c r="Q129" s="423">
        <v>0</v>
      </c>
      <c r="R129" s="424">
        <v>0</v>
      </c>
      <c r="S129" s="478">
        <v>0</v>
      </c>
      <c r="T129" s="393">
        <v>0</v>
      </c>
      <c r="U129" s="425">
        <f t="shared" si="11"/>
        <v>0</v>
      </c>
      <c r="V129" s="393"/>
      <c r="W129" s="199"/>
      <c r="X129" s="312" t="str">
        <f t="shared" si="10"/>
        <v>81.80</v>
      </c>
      <c r="Y129" s="311" t="b">
        <f>COUNTIF('Codes SEC'!$B$2:$F$460,X129)&gt;0</f>
        <v>1</v>
      </c>
    </row>
    <row r="130" spans="1:30" ht="14.4" x14ac:dyDescent="0.3">
      <c r="A130" s="379" t="s">
        <v>1919</v>
      </c>
      <c r="B130" s="379" t="s">
        <v>109</v>
      </c>
      <c r="C130" s="380">
        <v>2</v>
      </c>
      <c r="D130" s="381">
        <v>2</v>
      </c>
      <c r="E130" s="382">
        <v>19</v>
      </c>
      <c r="F130" s="383">
        <v>1000</v>
      </c>
      <c r="G130" s="384">
        <v>84</v>
      </c>
      <c r="H130" s="419">
        <v>17</v>
      </c>
      <c r="I130" s="386">
        <v>98417000</v>
      </c>
      <c r="J130" s="420" t="s">
        <v>2452</v>
      </c>
      <c r="K130" s="421" t="s">
        <v>2419</v>
      </c>
      <c r="L130" s="421" t="s">
        <v>2424</v>
      </c>
      <c r="M130" s="422">
        <v>45091</v>
      </c>
      <c r="N130" s="513" t="s">
        <v>2474</v>
      </c>
      <c r="O130" s="423"/>
      <c r="P130" s="423"/>
      <c r="Q130" s="423">
        <v>0</v>
      </c>
      <c r="R130" s="424">
        <v>0</v>
      </c>
      <c r="S130" s="478">
        <v>0</v>
      </c>
      <c r="T130" s="393">
        <v>0</v>
      </c>
      <c r="U130" s="425">
        <f t="shared" si="11"/>
        <v>0</v>
      </c>
      <c r="V130" s="393"/>
      <c r="W130" s="199"/>
      <c r="X130" s="312" t="str">
        <f t="shared" si="10"/>
        <v>84.17</v>
      </c>
      <c r="Y130" s="311" t="b">
        <f>COUNTIF('Codes SEC'!$B$2:$F$460,X130)&gt;0</f>
        <v>1</v>
      </c>
    </row>
    <row r="131" spans="1:30" ht="24" x14ac:dyDescent="0.3">
      <c r="A131" s="379" t="s">
        <v>1919</v>
      </c>
      <c r="B131" s="379" t="s">
        <v>109</v>
      </c>
      <c r="C131" s="380">
        <v>2</v>
      </c>
      <c r="D131" s="381">
        <v>2</v>
      </c>
      <c r="E131" s="382">
        <v>19</v>
      </c>
      <c r="F131" s="383">
        <v>1000</v>
      </c>
      <c r="G131" s="384">
        <v>85</v>
      </c>
      <c r="H131" s="419">
        <v>61</v>
      </c>
      <c r="I131" s="386">
        <v>98561000</v>
      </c>
      <c r="J131" s="420" t="s">
        <v>2453</v>
      </c>
      <c r="K131" s="421" t="s">
        <v>2419</v>
      </c>
      <c r="L131" s="421" t="s">
        <v>2424</v>
      </c>
      <c r="M131" s="422">
        <v>45091</v>
      </c>
      <c r="N131" s="513" t="s">
        <v>2475</v>
      </c>
      <c r="O131" s="423"/>
      <c r="P131" s="423"/>
      <c r="Q131" s="423">
        <v>0</v>
      </c>
      <c r="R131" s="424">
        <v>0</v>
      </c>
      <c r="S131" s="478">
        <v>0</v>
      </c>
      <c r="T131" s="393">
        <v>0</v>
      </c>
      <c r="U131" s="425">
        <f t="shared" si="11"/>
        <v>0</v>
      </c>
      <c r="V131" s="393"/>
      <c r="W131" s="199"/>
      <c r="X131" s="312" t="str">
        <f t="shared" si="10"/>
        <v>85.61</v>
      </c>
      <c r="Y131" s="311" t="b">
        <f>COUNTIF('Codes SEC'!$B$2:$F$460,X131)&gt;0</f>
        <v>1</v>
      </c>
    </row>
    <row r="132" spans="1:30" ht="14.4" x14ac:dyDescent="0.3">
      <c r="A132" s="379" t="s">
        <v>1919</v>
      </c>
      <c r="B132" s="453" t="s">
        <v>109</v>
      </c>
      <c r="C132" s="464">
        <v>2</v>
      </c>
      <c r="D132" s="465">
        <v>3</v>
      </c>
      <c r="E132" s="466">
        <v>19</v>
      </c>
      <c r="F132" s="467">
        <v>1000</v>
      </c>
      <c r="G132" s="468">
        <v>86</v>
      </c>
      <c r="H132" s="486">
        <v>70</v>
      </c>
      <c r="I132" s="470">
        <v>98670000</v>
      </c>
      <c r="J132" s="420" t="s">
        <v>2301</v>
      </c>
      <c r="K132" s="421" t="s">
        <v>2419</v>
      </c>
      <c r="L132" s="421" t="s">
        <v>2422</v>
      </c>
      <c r="M132" s="422">
        <v>44937</v>
      </c>
      <c r="N132" s="473" t="s">
        <v>2479</v>
      </c>
      <c r="O132" s="423"/>
      <c r="P132" s="423">
        <v>11198836.59</v>
      </c>
      <c r="Q132" s="423">
        <v>75022639.109999999</v>
      </c>
      <c r="R132" s="424">
        <v>38862500.549999997</v>
      </c>
      <c r="S132" s="478">
        <v>57399724.740000002</v>
      </c>
      <c r="T132" s="393">
        <v>53545</v>
      </c>
      <c r="U132" s="425">
        <f t="shared" si="11"/>
        <v>-53545</v>
      </c>
      <c r="V132" s="393"/>
      <c r="W132" s="199"/>
      <c r="X132" s="312" t="str">
        <f t="shared" si="10"/>
        <v>86.70</v>
      </c>
      <c r="Y132" s="311" t="b">
        <f>COUNTIF('Codes SEC'!$B$2:$F$460,X132)&gt;0</f>
        <v>1</v>
      </c>
    </row>
    <row r="133" spans="1:30" ht="14.4" x14ac:dyDescent="0.3">
      <c r="A133" s="379" t="s">
        <v>1919</v>
      </c>
      <c r="B133" s="379" t="s">
        <v>109</v>
      </c>
      <c r="C133" s="380">
        <v>2</v>
      </c>
      <c r="D133" s="381">
        <v>3</v>
      </c>
      <c r="E133" s="382">
        <v>19</v>
      </c>
      <c r="F133" s="383">
        <v>1000</v>
      </c>
      <c r="G133" s="384">
        <v>89</v>
      </c>
      <c r="H133" s="419" t="s">
        <v>132</v>
      </c>
      <c r="I133" s="386" t="s">
        <v>2186</v>
      </c>
      <c r="J133" s="420" t="s">
        <v>2256</v>
      </c>
      <c r="K133" s="421"/>
      <c r="L133" s="421"/>
      <c r="M133" s="422"/>
      <c r="N133" s="473" t="s">
        <v>1918</v>
      </c>
      <c r="O133" s="423">
        <v>0</v>
      </c>
      <c r="P133" s="423">
        <v>0</v>
      </c>
      <c r="Q133" s="423">
        <v>507.12</v>
      </c>
      <c r="R133" s="424">
        <v>0</v>
      </c>
      <c r="S133" s="478">
        <v>0</v>
      </c>
      <c r="T133" s="393">
        <v>0</v>
      </c>
      <c r="U133" s="425">
        <f t="shared" si="11"/>
        <v>0</v>
      </c>
      <c r="V133" s="393"/>
      <c r="W133" s="199"/>
      <c r="X133" s="312" t="str">
        <f t="shared" si="10"/>
        <v>89.61</v>
      </c>
      <c r="Y133" s="311" t="b">
        <f>COUNTIF('Codes SEC'!$B$2:$F$460,X133)&gt;0</f>
        <v>1</v>
      </c>
    </row>
    <row r="134" spans="1:30" ht="24" customHeight="1" x14ac:dyDescent="0.3">
      <c r="A134" s="378" t="s">
        <v>1919</v>
      </c>
      <c r="B134" s="378" t="s">
        <v>59</v>
      </c>
      <c r="C134" s="497">
        <v>3</v>
      </c>
      <c r="D134" s="498">
        <v>2</v>
      </c>
      <c r="E134" s="499">
        <v>10</v>
      </c>
      <c r="F134" s="383">
        <v>1000</v>
      </c>
      <c r="G134" s="384">
        <v>96</v>
      </c>
      <c r="H134" s="419">
        <v>40</v>
      </c>
      <c r="I134" s="386" t="s">
        <v>2129</v>
      </c>
      <c r="J134" s="387" t="s">
        <v>2199</v>
      </c>
      <c r="K134" s="388"/>
      <c r="L134" s="388"/>
      <c r="M134" s="389"/>
      <c r="N134" s="390" t="s">
        <v>2262</v>
      </c>
      <c r="O134" s="391"/>
      <c r="P134" s="391">
        <v>0</v>
      </c>
      <c r="Q134" s="391">
        <v>0</v>
      </c>
      <c r="R134" s="392">
        <v>0</v>
      </c>
      <c r="S134" s="477">
        <v>0</v>
      </c>
      <c r="T134" s="393">
        <v>0</v>
      </c>
      <c r="U134" s="496">
        <f t="shared" si="11"/>
        <v>0</v>
      </c>
      <c r="V134" s="436"/>
      <c r="W134" s="199"/>
      <c r="X134" s="312" t="str">
        <f t="shared" si="10"/>
        <v>96.40</v>
      </c>
      <c r="Y134" s="311" t="b">
        <f>COUNTIF('Codes SEC'!$B$2:$F$460,X134)&gt;0</f>
        <v>1</v>
      </c>
    </row>
    <row r="135" spans="1:30" ht="14.1" customHeight="1" x14ac:dyDescent="0.25">
      <c r="A135" s="378" t="s">
        <v>1919</v>
      </c>
      <c r="B135" s="378" t="s">
        <v>59</v>
      </c>
      <c r="C135" s="497">
        <v>3</v>
      </c>
      <c r="D135" s="498">
        <v>2</v>
      </c>
      <c r="E135" s="499">
        <v>10</v>
      </c>
      <c r="F135" s="383">
        <v>1000</v>
      </c>
      <c r="G135" s="384">
        <v>96</v>
      </c>
      <c r="H135" s="385">
        <v>40</v>
      </c>
      <c r="I135" s="386">
        <v>99640000</v>
      </c>
      <c r="J135" s="387" t="s">
        <v>2460</v>
      </c>
      <c r="K135" s="487"/>
      <c r="L135" s="487"/>
      <c r="M135" s="488"/>
      <c r="N135" s="390" t="s">
        <v>2457</v>
      </c>
      <c r="O135" s="474"/>
      <c r="P135" s="474">
        <v>0</v>
      </c>
      <c r="Q135" s="474">
        <v>0</v>
      </c>
      <c r="R135" s="512">
        <v>0</v>
      </c>
      <c r="S135" s="393">
        <v>0</v>
      </c>
      <c r="T135" s="393">
        <v>0</v>
      </c>
      <c r="U135" s="496">
        <f t="shared" si="11"/>
        <v>0</v>
      </c>
      <c r="V135" s="436"/>
      <c r="W135" s="140"/>
      <c r="X135" s="312" t="str">
        <f t="shared" si="10"/>
        <v>96.40</v>
      </c>
      <c r="Y135" s="311" t="b">
        <f>COUNTIF('Codes SEC'!$B$2:$F$460,X135)&gt;0</f>
        <v>1</v>
      </c>
    </row>
    <row r="136" spans="1:30" ht="15.45" customHeight="1" x14ac:dyDescent="0.3">
      <c r="A136" s="379" t="s">
        <v>1919</v>
      </c>
      <c r="B136" s="379" t="s">
        <v>109</v>
      </c>
      <c r="C136" s="380">
        <v>3</v>
      </c>
      <c r="D136" s="381">
        <v>2</v>
      </c>
      <c r="E136" s="382">
        <v>19</v>
      </c>
      <c r="F136" s="383">
        <v>1000</v>
      </c>
      <c r="G136" s="384">
        <v>91</v>
      </c>
      <c r="H136" s="419">
        <v>10</v>
      </c>
      <c r="I136" s="386">
        <v>99110000</v>
      </c>
      <c r="J136" s="420" t="s">
        <v>2454</v>
      </c>
      <c r="K136" s="421" t="s">
        <v>2419</v>
      </c>
      <c r="L136" s="421" t="s">
        <v>2424</v>
      </c>
      <c r="M136" s="422">
        <v>45091</v>
      </c>
      <c r="N136" s="513" t="s">
        <v>2476</v>
      </c>
      <c r="O136" s="391"/>
      <c r="P136" s="495"/>
      <c r="Q136" s="391">
        <v>0</v>
      </c>
      <c r="R136" s="392">
        <v>0</v>
      </c>
      <c r="S136" s="477">
        <v>0</v>
      </c>
      <c r="T136" s="393">
        <v>0</v>
      </c>
      <c r="U136" s="425">
        <f t="shared" si="11"/>
        <v>0</v>
      </c>
      <c r="V136" s="393"/>
      <c r="W136" s="199"/>
      <c r="X136" s="312" t="str">
        <f t="shared" si="10"/>
        <v>91.10</v>
      </c>
      <c r="Y136" s="311" t="b">
        <f>COUNTIF('Codes SEC'!$B$2:$F$460,X136)&gt;0</f>
        <v>1</v>
      </c>
    </row>
    <row r="137" spans="1:30" ht="14.1" customHeight="1" x14ac:dyDescent="0.3">
      <c r="A137" s="379" t="s">
        <v>1919</v>
      </c>
      <c r="B137" s="379" t="s">
        <v>109</v>
      </c>
      <c r="C137" s="380">
        <v>3</v>
      </c>
      <c r="D137" s="381">
        <v>2</v>
      </c>
      <c r="E137" s="382">
        <v>19</v>
      </c>
      <c r="F137" s="383">
        <v>1000</v>
      </c>
      <c r="G137" s="384">
        <v>96</v>
      </c>
      <c r="H137" s="419">
        <v>10</v>
      </c>
      <c r="I137" s="386" t="s">
        <v>2187</v>
      </c>
      <c r="J137" s="420" t="s">
        <v>2257</v>
      </c>
      <c r="K137" s="421"/>
      <c r="L137" s="421"/>
      <c r="M137" s="422"/>
      <c r="N137" s="390" t="s">
        <v>2808</v>
      </c>
      <c r="O137" s="391">
        <v>3192390773.29</v>
      </c>
      <c r="P137" s="391">
        <v>3355000000</v>
      </c>
      <c r="Q137" s="391">
        <v>2825000000</v>
      </c>
      <c r="R137" s="392">
        <v>3147000000</v>
      </c>
      <c r="S137" s="477">
        <v>4083000000</v>
      </c>
      <c r="T137" s="393">
        <v>4075550</v>
      </c>
      <c r="U137" s="425">
        <f t="shared" si="11"/>
        <v>-4075550</v>
      </c>
      <c r="V137" s="393"/>
      <c r="W137" s="199"/>
      <c r="X137" s="312" t="str">
        <f t="shared" si="10"/>
        <v>96.10</v>
      </c>
      <c r="Y137" s="311" t="b">
        <f>COUNTIF('Codes SEC'!$B$2:$F$460,X137)&gt;0</f>
        <v>1</v>
      </c>
    </row>
    <row r="138" spans="1:30" ht="14.1" customHeight="1" x14ac:dyDescent="0.3">
      <c r="A138" s="379" t="s">
        <v>1919</v>
      </c>
      <c r="B138" s="379" t="s">
        <v>109</v>
      </c>
      <c r="C138" s="380">
        <v>3</v>
      </c>
      <c r="D138" s="381">
        <v>2</v>
      </c>
      <c r="E138" s="382">
        <v>19</v>
      </c>
      <c r="F138" s="383">
        <v>1000</v>
      </c>
      <c r="G138" s="384">
        <v>96</v>
      </c>
      <c r="H138" s="419">
        <v>10</v>
      </c>
      <c r="I138" s="386" t="s">
        <v>2187</v>
      </c>
      <c r="J138" s="420" t="s">
        <v>2258</v>
      </c>
      <c r="K138" s="421"/>
      <c r="L138" s="421"/>
      <c r="M138" s="422"/>
      <c r="N138" s="390" t="s">
        <v>2750</v>
      </c>
      <c r="O138" s="423">
        <v>586692737.3499999</v>
      </c>
      <c r="P138" s="423">
        <v>0</v>
      </c>
      <c r="Q138" s="423">
        <v>0</v>
      </c>
      <c r="R138" s="424">
        <v>0</v>
      </c>
      <c r="S138" s="478">
        <v>0</v>
      </c>
      <c r="T138" s="393">
        <v>0</v>
      </c>
      <c r="U138" s="425">
        <f t="shared" si="11"/>
        <v>0</v>
      </c>
      <c r="V138" s="393"/>
      <c r="W138" s="199"/>
      <c r="X138" s="312" t="str">
        <f t="shared" si="10"/>
        <v>96.10</v>
      </c>
      <c r="Y138" s="311" t="b">
        <f>COUNTIF('Codes SEC'!$B$2:$F$460,X138)&gt;0</f>
        <v>1</v>
      </c>
    </row>
    <row r="139" spans="1:30" ht="14.1" customHeight="1" x14ac:dyDescent="0.3">
      <c r="A139" s="379" t="s">
        <v>1919</v>
      </c>
      <c r="B139" s="379" t="s">
        <v>109</v>
      </c>
      <c r="C139" s="380">
        <v>3</v>
      </c>
      <c r="D139" s="381">
        <v>2</v>
      </c>
      <c r="E139" s="382">
        <v>19</v>
      </c>
      <c r="F139" s="383">
        <v>1000</v>
      </c>
      <c r="G139" s="384">
        <v>96</v>
      </c>
      <c r="H139" s="419">
        <v>10</v>
      </c>
      <c r="I139" s="386" t="s">
        <v>2187</v>
      </c>
      <c r="J139" s="420" t="s">
        <v>2259</v>
      </c>
      <c r="K139" s="421" t="s">
        <v>2419</v>
      </c>
      <c r="L139" s="421" t="s">
        <v>2532</v>
      </c>
      <c r="M139" s="422">
        <v>44554</v>
      </c>
      <c r="N139" s="473" t="s">
        <v>2564</v>
      </c>
      <c r="O139" s="423">
        <v>0</v>
      </c>
      <c r="P139" s="423">
        <v>615000000</v>
      </c>
      <c r="Q139" s="423">
        <v>0</v>
      </c>
      <c r="R139" s="424">
        <v>0</v>
      </c>
      <c r="S139" s="478">
        <v>0</v>
      </c>
      <c r="T139" s="393"/>
      <c r="U139" s="425"/>
      <c r="V139" s="393"/>
      <c r="W139" s="199"/>
      <c r="X139" s="312" t="str">
        <f t="shared" si="10"/>
        <v>96.10</v>
      </c>
      <c r="Y139" s="311" t="b">
        <f>COUNTIF('Codes SEC'!$B$2:$F$460,X139)&gt;0</f>
        <v>1</v>
      </c>
    </row>
    <row r="140" spans="1:30" ht="14.1" customHeight="1" x14ac:dyDescent="0.3">
      <c r="A140" s="379" t="s">
        <v>1919</v>
      </c>
      <c r="B140" s="379" t="s">
        <v>109</v>
      </c>
      <c r="C140" s="380">
        <v>3</v>
      </c>
      <c r="D140" s="381">
        <v>2</v>
      </c>
      <c r="E140" s="382">
        <v>19</v>
      </c>
      <c r="F140" s="383">
        <v>1000</v>
      </c>
      <c r="G140" s="384">
        <v>96</v>
      </c>
      <c r="H140" s="419">
        <v>20</v>
      </c>
      <c r="I140" s="386" t="s">
        <v>2188</v>
      </c>
      <c r="J140" s="420" t="s">
        <v>2260</v>
      </c>
      <c r="K140" s="421"/>
      <c r="L140" s="421"/>
      <c r="M140" s="422"/>
      <c r="N140" s="390" t="s">
        <v>154</v>
      </c>
      <c r="O140" s="423">
        <v>0</v>
      </c>
      <c r="P140" s="423">
        <v>0</v>
      </c>
      <c r="Q140" s="423">
        <v>0</v>
      </c>
      <c r="R140" s="424">
        <v>0</v>
      </c>
      <c r="S140" s="478">
        <v>0</v>
      </c>
      <c r="T140" s="393">
        <v>0</v>
      </c>
      <c r="U140" s="425">
        <f>V140-T140</f>
        <v>0</v>
      </c>
      <c r="V140" s="393"/>
      <c r="W140" s="199"/>
      <c r="X140" s="312" t="str">
        <f t="shared" si="10"/>
        <v>96.20</v>
      </c>
      <c r="Y140" s="311" t="b">
        <f>COUNTIF('Codes SEC'!$B$2:$F$460,X140)&gt;0</f>
        <v>1</v>
      </c>
    </row>
    <row r="141" spans="1:30" ht="14.1" customHeight="1" thickBot="1" x14ac:dyDescent="0.35">
      <c r="A141" s="100"/>
      <c r="B141" s="100"/>
      <c r="C141" s="111"/>
      <c r="D141" s="106"/>
      <c r="E141" s="112"/>
      <c r="F141" s="89"/>
      <c r="G141" s="19"/>
      <c r="H141" s="12"/>
      <c r="I141" s="229"/>
      <c r="J141" s="371"/>
      <c r="K141" s="230"/>
      <c r="L141" s="230"/>
      <c r="M141" s="323"/>
      <c r="N141" s="11"/>
      <c r="O141" s="90"/>
      <c r="P141" s="90"/>
      <c r="Q141" s="90"/>
      <c r="R141" s="150"/>
      <c r="S141" s="476"/>
      <c r="T141" s="86"/>
      <c r="U141" s="49"/>
      <c r="V141" s="86"/>
      <c r="W141" s="199"/>
      <c r="X141" s="312"/>
      <c r="Y141" s="311"/>
      <c r="AD141" s="637"/>
    </row>
    <row r="142" spans="1:30" ht="14.1" customHeight="1" x14ac:dyDescent="0.3">
      <c r="A142" s="98"/>
      <c r="B142" s="98"/>
      <c r="C142" s="109"/>
      <c r="D142" s="91"/>
      <c r="E142" s="110"/>
      <c r="F142" s="210"/>
      <c r="G142" s="103"/>
      <c r="H142" s="92"/>
      <c r="I142" s="231"/>
      <c r="J142" s="372"/>
      <c r="K142" s="232"/>
      <c r="L142" s="232"/>
      <c r="M142" s="324"/>
      <c r="N142" s="209"/>
      <c r="O142" s="356"/>
      <c r="P142" s="356"/>
      <c r="Q142" s="356"/>
      <c r="R142" s="357"/>
      <c r="S142" s="625"/>
      <c r="T142" s="358"/>
      <c r="U142" s="359"/>
      <c r="V142" s="358"/>
      <c r="W142" s="199"/>
      <c r="X142" s="312"/>
      <c r="Y142" s="311"/>
    </row>
    <row r="143" spans="1:30" ht="14.4" x14ac:dyDescent="0.3">
      <c r="A143" s="379" t="s">
        <v>1919</v>
      </c>
      <c r="B143" s="379" t="s">
        <v>59</v>
      </c>
      <c r="C143" s="497">
        <v>4</v>
      </c>
      <c r="D143" s="498"/>
      <c r="E143" s="499">
        <v>10</v>
      </c>
      <c r="F143" s="511">
        <v>3001</v>
      </c>
      <c r="G143" s="514">
        <v>60</v>
      </c>
      <c r="H143" s="385">
        <v>1</v>
      </c>
      <c r="I143" s="386" t="s">
        <v>2189</v>
      </c>
      <c r="J143" s="420" t="s">
        <v>2079</v>
      </c>
      <c r="K143" s="421"/>
      <c r="L143" s="421"/>
      <c r="M143" s="422"/>
      <c r="N143" s="390" t="s">
        <v>1938</v>
      </c>
      <c r="O143" s="391">
        <v>35931321.640000008</v>
      </c>
      <c r="P143" s="391">
        <v>146585156.52000001</v>
      </c>
      <c r="Q143" s="391">
        <v>137233169.81999999</v>
      </c>
      <c r="R143" s="392">
        <v>144776578.25999999</v>
      </c>
      <c r="S143" s="392">
        <v>2785960.52</v>
      </c>
      <c r="T143" s="436">
        <v>250</v>
      </c>
      <c r="U143" s="394">
        <f t="shared" ref="U143:U155" si="12">V143-T143</f>
        <v>-250</v>
      </c>
      <c r="V143" s="436"/>
      <c r="W143" s="199"/>
      <c r="X143" s="312"/>
      <c r="Y143" s="311"/>
      <c r="AD143" s="638"/>
    </row>
    <row r="144" spans="1:30" ht="14.4" x14ac:dyDescent="0.3">
      <c r="A144" s="379" t="s">
        <v>1919</v>
      </c>
      <c r="B144" s="379" t="s">
        <v>59</v>
      </c>
      <c r="C144" s="497">
        <v>4</v>
      </c>
      <c r="D144" s="498"/>
      <c r="E144" s="499">
        <v>10</v>
      </c>
      <c r="F144" s="511">
        <v>3002</v>
      </c>
      <c r="G144" s="514">
        <v>60</v>
      </c>
      <c r="H144" s="385">
        <v>3</v>
      </c>
      <c r="I144" s="386" t="s">
        <v>2189</v>
      </c>
      <c r="J144" s="420" t="s">
        <v>2080</v>
      </c>
      <c r="K144" s="421"/>
      <c r="L144" s="421"/>
      <c r="M144" s="422"/>
      <c r="N144" s="390" t="s">
        <v>2785</v>
      </c>
      <c r="O144" s="391">
        <v>1315408.77</v>
      </c>
      <c r="P144" s="391">
        <v>5815881.2000000002</v>
      </c>
      <c r="Q144" s="391">
        <v>391246.32</v>
      </c>
      <c r="R144" s="392">
        <v>4446280.3499999996</v>
      </c>
      <c r="S144" s="477">
        <v>2657630.5</v>
      </c>
      <c r="T144" s="393"/>
      <c r="U144" s="394">
        <f t="shared" si="12"/>
        <v>0</v>
      </c>
      <c r="V144" s="393"/>
      <c r="W144" s="199"/>
      <c r="X144" s="312"/>
      <c r="Y144" s="311"/>
    </row>
    <row r="145" spans="1:25" ht="24" x14ac:dyDescent="0.3">
      <c r="A145" s="379" t="s">
        <v>2544</v>
      </c>
      <c r="B145" s="379" t="s">
        <v>107</v>
      </c>
      <c r="C145" s="497">
        <v>4</v>
      </c>
      <c r="D145" s="498"/>
      <c r="E145" s="499">
        <v>10</v>
      </c>
      <c r="F145" s="511">
        <v>3003</v>
      </c>
      <c r="G145" s="514">
        <v>60</v>
      </c>
      <c r="H145" s="385">
        <v>5</v>
      </c>
      <c r="I145" s="386" t="s">
        <v>2189</v>
      </c>
      <c r="J145" s="420" t="s">
        <v>2081</v>
      </c>
      <c r="K145" s="421"/>
      <c r="L145" s="421"/>
      <c r="M145" s="422"/>
      <c r="N145" s="390" t="s">
        <v>2786</v>
      </c>
      <c r="O145" s="391">
        <v>0</v>
      </c>
      <c r="P145" s="391">
        <v>0</v>
      </c>
      <c r="Q145" s="391">
        <v>0</v>
      </c>
      <c r="R145" s="392">
        <v>0</v>
      </c>
      <c r="S145" s="392">
        <v>-51744.51</v>
      </c>
      <c r="T145" s="393"/>
      <c r="U145" s="394">
        <f t="shared" si="12"/>
        <v>0</v>
      </c>
      <c r="V145" s="393"/>
      <c r="W145" s="199"/>
      <c r="X145" s="312"/>
      <c r="Y145" s="311"/>
    </row>
    <row r="146" spans="1:25" ht="14.4" x14ac:dyDescent="0.3">
      <c r="A146" s="379" t="s">
        <v>2544</v>
      </c>
      <c r="B146" s="379" t="s">
        <v>107</v>
      </c>
      <c r="C146" s="497">
        <v>4</v>
      </c>
      <c r="D146" s="498"/>
      <c r="E146" s="499">
        <v>10</v>
      </c>
      <c r="F146" s="511">
        <v>3004</v>
      </c>
      <c r="G146" s="514">
        <v>60</v>
      </c>
      <c r="H146" s="385">
        <v>6</v>
      </c>
      <c r="I146" s="386" t="s">
        <v>2189</v>
      </c>
      <c r="J146" s="420" t="s">
        <v>2082</v>
      </c>
      <c r="K146" s="421"/>
      <c r="L146" s="421"/>
      <c r="M146" s="422"/>
      <c r="N146" s="390" t="s">
        <v>1939</v>
      </c>
      <c r="O146" s="391">
        <v>2204757.54</v>
      </c>
      <c r="P146" s="391">
        <v>0</v>
      </c>
      <c r="Q146" s="391">
        <v>497203.59</v>
      </c>
      <c r="R146" s="392">
        <v>0</v>
      </c>
      <c r="S146" s="392">
        <v>368467.56</v>
      </c>
      <c r="T146" s="393">
        <v>800</v>
      </c>
      <c r="U146" s="394">
        <f t="shared" si="12"/>
        <v>-800</v>
      </c>
      <c r="V146" s="570"/>
      <c r="W146" s="199"/>
      <c r="X146" s="312"/>
      <c r="Y146" s="311"/>
    </row>
    <row r="147" spans="1:25" ht="14.1" customHeight="1" x14ac:dyDescent="0.3">
      <c r="A147" s="379" t="s">
        <v>2537</v>
      </c>
      <c r="B147" s="379" t="s">
        <v>106</v>
      </c>
      <c r="C147" s="497">
        <v>4</v>
      </c>
      <c r="D147" s="498"/>
      <c r="E147" s="499">
        <v>10</v>
      </c>
      <c r="F147" s="511">
        <v>3005</v>
      </c>
      <c r="G147" s="514">
        <v>60</v>
      </c>
      <c r="H147" s="385">
        <v>7</v>
      </c>
      <c r="I147" s="386" t="s">
        <v>2189</v>
      </c>
      <c r="J147" s="420" t="s">
        <v>2083</v>
      </c>
      <c r="K147" s="421"/>
      <c r="L147" s="421"/>
      <c r="M147" s="422"/>
      <c r="N147" s="390" t="s">
        <v>104</v>
      </c>
      <c r="O147" s="391">
        <v>26980934.579999998</v>
      </c>
      <c r="P147" s="391">
        <v>27924807.109999999</v>
      </c>
      <c r="Q147" s="391">
        <v>17579466.800000001</v>
      </c>
      <c r="R147" s="392">
        <v>0</v>
      </c>
      <c r="S147" s="392">
        <v>25212968.829999998</v>
      </c>
      <c r="T147" s="393">
        <v>600</v>
      </c>
      <c r="U147" s="394">
        <f t="shared" si="12"/>
        <v>-600</v>
      </c>
      <c r="V147" s="393"/>
      <c r="W147" s="199"/>
      <c r="X147" s="312"/>
      <c r="Y147" s="311"/>
    </row>
    <row r="148" spans="1:25" ht="14.4" x14ac:dyDescent="0.3">
      <c r="A148" s="379"/>
      <c r="B148" s="379" t="s">
        <v>59</v>
      </c>
      <c r="C148" s="497">
        <v>4</v>
      </c>
      <c r="D148" s="498"/>
      <c r="E148" s="499">
        <v>10</v>
      </c>
      <c r="F148" s="511"/>
      <c r="G148" s="384">
        <v>60</v>
      </c>
      <c r="H148" s="385">
        <v>8</v>
      </c>
      <c r="I148" s="386" t="s">
        <v>2175</v>
      </c>
      <c r="J148" s="420"/>
      <c r="K148" s="421"/>
      <c r="L148" s="421"/>
      <c r="M148" s="422"/>
      <c r="N148" s="390" t="s">
        <v>1920</v>
      </c>
      <c r="O148" s="391">
        <v>192366011.71000001</v>
      </c>
      <c r="P148" s="391"/>
      <c r="Q148" s="391"/>
      <c r="R148" s="392"/>
      <c r="S148" s="392">
        <v>0</v>
      </c>
      <c r="T148" s="393"/>
      <c r="U148" s="394"/>
      <c r="V148" s="393"/>
      <c r="W148" s="199"/>
      <c r="X148" s="312"/>
      <c r="Y148" s="311"/>
    </row>
    <row r="149" spans="1:25" ht="14.4" x14ac:dyDescent="0.3">
      <c r="A149" s="379" t="s">
        <v>1919</v>
      </c>
      <c r="B149" s="379" t="s">
        <v>59</v>
      </c>
      <c r="C149" s="497">
        <v>4</v>
      </c>
      <c r="D149" s="498"/>
      <c r="E149" s="499">
        <v>10</v>
      </c>
      <c r="F149" s="511">
        <v>3007</v>
      </c>
      <c r="G149" s="514">
        <v>60</v>
      </c>
      <c r="H149" s="385">
        <v>9</v>
      </c>
      <c r="I149" s="386">
        <v>90810004</v>
      </c>
      <c r="J149" s="420" t="s">
        <v>2084</v>
      </c>
      <c r="K149" s="421"/>
      <c r="L149" s="421"/>
      <c r="M149" s="422"/>
      <c r="N149" s="390" t="s">
        <v>161</v>
      </c>
      <c r="O149" s="391">
        <v>0</v>
      </c>
      <c r="P149" s="391">
        <v>0</v>
      </c>
      <c r="Q149" s="391">
        <v>3760000</v>
      </c>
      <c r="R149" s="392">
        <v>0</v>
      </c>
      <c r="S149" s="392">
        <v>-1880000</v>
      </c>
      <c r="T149" s="393">
        <v>0</v>
      </c>
      <c r="U149" s="394">
        <f t="shared" si="12"/>
        <v>0</v>
      </c>
      <c r="V149" s="393"/>
      <c r="W149" s="199"/>
      <c r="X149" s="312"/>
      <c r="Y149" s="311"/>
    </row>
    <row r="150" spans="1:25" ht="14.4" x14ac:dyDescent="0.3">
      <c r="A150" s="379" t="s">
        <v>1919</v>
      </c>
      <c r="B150" s="379" t="s">
        <v>59</v>
      </c>
      <c r="C150" s="497">
        <v>4</v>
      </c>
      <c r="D150" s="498"/>
      <c r="E150" s="499">
        <v>10</v>
      </c>
      <c r="F150" s="511">
        <v>3008</v>
      </c>
      <c r="G150" s="514">
        <v>60</v>
      </c>
      <c r="H150" s="385">
        <v>10</v>
      </c>
      <c r="I150" s="386" t="s">
        <v>2189</v>
      </c>
      <c r="J150" s="420" t="s">
        <v>2085</v>
      </c>
      <c r="K150" s="421"/>
      <c r="L150" s="421"/>
      <c r="M150" s="422"/>
      <c r="N150" s="390" t="s">
        <v>1935</v>
      </c>
      <c r="O150" s="391"/>
      <c r="P150" s="391">
        <v>10758090.710000001</v>
      </c>
      <c r="Q150" s="391">
        <v>6867717.6200000001</v>
      </c>
      <c r="R150" s="392">
        <v>54882061.539999999</v>
      </c>
      <c r="S150" s="392">
        <v>85935348.400000006</v>
      </c>
      <c r="T150" s="393">
        <v>160000</v>
      </c>
      <c r="U150" s="394">
        <f t="shared" si="12"/>
        <v>-160000</v>
      </c>
      <c r="V150" s="393"/>
      <c r="W150" s="199"/>
      <c r="X150" s="312"/>
      <c r="Y150" s="311"/>
    </row>
    <row r="151" spans="1:25" ht="16.2" customHeight="1" x14ac:dyDescent="0.3">
      <c r="A151" s="379" t="s">
        <v>2544</v>
      </c>
      <c r="B151" s="379" t="s">
        <v>107</v>
      </c>
      <c r="C151" s="497">
        <v>4</v>
      </c>
      <c r="D151" s="498"/>
      <c r="E151" s="499">
        <v>10</v>
      </c>
      <c r="F151" s="511">
        <v>3010</v>
      </c>
      <c r="G151" s="514" t="s">
        <v>168</v>
      </c>
      <c r="H151" s="385">
        <v>12</v>
      </c>
      <c r="I151" s="386" t="s">
        <v>2189</v>
      </c>
      <c r="J151" s="420" t="s">
        <v>2086</v>
      </c>
      <c r="K151" s="421"/>
      <c r="L151" s="421"/>
      <c r="M151" s="422"/>
      <c r="N151" s="390" t="s">
        <v>1937</v>
      </c>
      <c r="O151" s="391"/>
      <c r="P151" s="391">
        <v>0</v>
      </c>
      <c r="Q151" s="391">
        <v>1240236.1399999999</v>
      </c>
      <c r="R151" s="392">
        <v>1494217.07</v>
      </c>
      <c r="S151" s="392">
        <v>-661975.99</v>
      </c>
      <c r="T151" s="393">
        <v>0</v>
      </c>
      <c r="U151" s="394">
        <f t="shared" si="12"/>
        <v>0</v>
      </c>
      <c r="V151" s="393"/>
      <c r="W151" s="199"/>
      <c r="X151" s="312"/>
      <c r="Y151" s="311"/>
    </row>
    <row r="152" spans="1:25" ht="14.4" x14ac:dyDescent="0.3">
      <c r="A152" s="379" t="s">
        <v>2544</v>
      </c>
      <c r="B152" s="379" t="s">
        <v>107</v>
      </c>
      <c r="C152" s="497">
        <v>4</v>
      </c>
      <c r="D152" s="498"/>
      <c r="E152" s="499">
        <v>10</v>
      </c>
      <c r="F152" s="511">
        <v>3011</v>
      </c>
      <c r="G152" s="514" t="s">
        <v>168</v>
      </c>
      <c r="H152" s="385">
        <v>13</v>
      </c>
      <c r="I152" s="386">
        <v>90810004</v>
      </c>
      <c r="J152" s="420" t="s">
        <v>2280</v>
      </c>
      <c r="K152" s="421"/>
      <c r="L152" s="421"/>
      <c r="M152" s="422"/>
      <c r="N152" s="390" t="s">
        <v>2393</v>
      </c>
      <c r="O152" s="391"/>
      <c r="P152" s="391">
        <v>0</v>
      </c>
      <c r="Q152" s="391">
        <v>0</v>
      </c>
      <c r="R152" s="392">
        <v>397681.17</v>
      </c>
      <c r="S152" s="392">
        <v>0</v>
      </c>
      <c r="T152" s="393">
        <v>450</v>
      </c>
      <c r="U152" s="394">
        <f t="shared" si="12"/>
        <v>-450</v>
      </c>
      <c r="V152" s="393"/>
      <c r="W152" s="199"/>
      <c r="X152" s="312"/>
      <c r="Y152" s="311"/>
    </row>
    <row r="153" spans="1:25" ht="14.4" x14ac:dyDescent="0.3">
      <c r="A153" s="379" t="s">
        <v>2544</v>
      </c>
      <c r="B153" s="379" t="s">
        <v>107</v>
      </c>
      <c r="C153" s="497">
        <v>4</v>
      </c>
      <c r="D153" s="498"/>
      <c r="E153" s="499">
        <v>10</v>
      </c>
      <c r="F153" s="511">
        <v>3012</v>
      </c>
      <c r="G153" s="514" t="s">
        <v>168</v>
      </c>
      <c r="H153" s="385">
        <v>14</v>
      </c>
      <c r="I153" s="386">
        <v>90810004</v>
      </c>
      <c r="J153" s="420" t="s">
        <v>2567</v>
      </c>
      <c r="K153" s="421"/>
      <c r="L153" s="421"/>
      <c r="M153" s="422"/>
      <c r="N153" s="390" t="s">
        <v>2569</v>
      </c>
      <c r="O153" s="391"/>
      <c r="P153" s="391"/>
      <c r="Q153" s="391"/>
      <c r="R153" s="392">
        <v>0</v>
      </c>
      <c r="S153" s="392">
        <v>159277</v>
      </c>
      <c r="T153" s="393">
        <v>150</v>
      </c>
      <c r="U153" s="394">
        <f t="shared" si="12"/>
        <v>-150</v>
      </c>
      <c r="V153" s="393"/>
      <c r="W153" s="199"/>
      <c r="X153" s="312"/>
      <c r="Y153" s="311"/>
    </row>
    <row r="154" spans="1:25" ht="14.4" x14ac:dyDescent="0.3">
      <c r="A154" s="379" t="s">
        <v>2544</v>
      </c>
      <c r="B154" s="379" t="s">
        <v>107</v>
      </c>
      <c r="C154" s="497">
        <v>4</v>
      </c>
      <c r="D154" s="498"/>
      <c r="E154" s="499">
        <v>10</v>
      </c>
      <c r="F154" s="511">
        <v>3013</v>
      </c>
      <c r="G154" s="514" t="s">
        <v>168</v>
      </c>
      <c r="H154" s="385">
        <v>15</v>
      </c>
      <c r="I154" s="386">
        <v>90810004</v>
      </c>
      <c r="J154" s="420" t="s">
        <v>2568</v>
      </c>
      <c r="K154" s="421"/>
      <c r="L154" s="421"/>
      <c r="M154" s="422"/>
      <c r="N154" s="390" t="s">
        <v>2570</v>
      </c>
      <c r="O154" s="391"/>
      <c r="P154" s="391"/>
      <c r="Q154" s="391"/>
      <c r="R154" s="392">
        <v>0</v>
      </c>
      <c r="S154" s="392">
        <v>0</v>
      </c>
      <c r="T154" s="393">
        <v>60</v>
      </c>
      <c r="U154" s="394">
        <f t="shared" si="12"/>
        <v>-60</v>
      </c>
      <c r="V154" s="393"/>
      <c r="W154" s="199"/>
      <c r="X154" s="312"/>
      <c r="Y154" s="311"/>
    </row>
    <row r="155" spans="1:25" ht="14.4" x14ac:dyDescent="0.3">
      <c r="A155" s="100" t="s">
        <v>1919</v>
      </c>
      <c r="B155" s="100" t="s">
        <v>2743</v>
      </c>
      <c r="C155" s="497">
        <v>4</v>
      </c>
      <c r="D155" s="498"/>
      <c r="E155" s="499">
        <v>10</v>
      </c>
      <c r="F155" s="511">
        <v>3014</v>
      </c>
      <c r="G155" s="514" t="s">
        <v>168</v>
      </c>
      <c r="H155" s="385">
        <v>15</v>
      </c>
      <c r="I155" s="386">
        <v>90810004</v>
      </c>
      <c r="J155" s="421" t="s">
        <v>2741</v>
      </c>
      <c r="K155" s="230"/>
      <c r="L155" s="230"/>
      <c r="M155" s="323"/>
      <c r="N155" s="11" t="s">
        <v>2742</v>
      </c>
      <c r="O155" s="608"/>
      <c r="P155" s="608"/>
      <c r="Q155" s="608"/>
      <c r="R155" s="609"/>
      <c r="S155" s="392">
        <v>0</v>
      </c>
      <c r="T155" s="86">
        <v>518</v>
      </c>
      <c r="U155" s="394">
        <f t="shared" si="12"/>
        <v>-518</v>
      </c>
      <c r="V155" s="86"/>
      <c r="W155" s="199"/>
      <c r="X155" s="312"/>
      <c r="Y155" s="311"/>
    </row>
    <row r="156" spans="1:25" ht="14.1" customHeight="1" thickBot="1" x14ac:dyDescent="0.35">
      <c r="A156" s="101"/>
      <c r="B156" s="101"/>
      <c r="C156" s="113"/>
      <c r="D156" s="14"/>
      <c r="E156" s="114"/>
      <c r="F156" s="64"/>
      <c r="G156" s="21"/>
      <c r="H156" s="15"/>
      <c r="I156" s="226"/>
      <c r="J156" s="373"/>
      <c r="K156" s="226"/>
      <c r="L156" s="226"/>
      <c r="M156" s="319"/>
      <c r="N156" s="16"/>
      <c r="O156" s="203"/>
      <c r="P156" s="203"/>
      <c r="Q156" s="203"/>
      <c r="R156" s="148"/>
      <c r="S156" s="218"/>
      <c r="T156" s="17"/>
      <c r="U156" s="46"/>
      <c r="V156" s="17"/>
      <c r="W156" s="199"/>
      <c r="X156" s="312"/>
      <c r="Y156" s="311"/>
    </row>
    <row r="157" spans="1:25" ht="14.1" customHeight="1" thickBot="1" x14ac:dyDescent="0.35">
      <c r="A157" s="100"/>
      <c r="B157" s="100"/>
      <c r="C157" s="111"/>
      <c r="D157" s="106"/>
      <c r="E157" s="112"/>
      <c r="F157" s="89"/>
      <c r="G157" s="19"/>
      <c r="H157" s="12"/>
      <c r="I157" s="229"/>
      <c r="J157" s="371"/>
      <c r="K157" s="230"/>
      <c r="L157" s="230"/>
      <c r="M157" s="323"/>
      <c r="N157" s="11"/>
      <c r="O157" s="90"/>
      <c r="P157" s="90"/>
      <c r="Q157" s="150"/>
      <c r="R157" s="476"/>
      <c r="S157" s="476">
        <f>SUM(S143:S156)</f>
        <v>114525932.31000002</v>
      </c>
      <c r="T157" s="86"/>
      <c r="U157" s="360"/>
      <c r="V157" s="86"/>
      <c r="W157" s="199"/>
      <c r="X157" s="312"/>
      <c r="Y157" s="311"/>
    </row>
    <row r="158" spans="1:25" ht="12.75" customHeight="1" x14ac:dyDescent="0.25">
      <c r="A158" s="100"/>
      <c r="B158" s="100"/>
      <c r="C158" s="111"/>
      <c r="D158" s="106"/>
      <c r="E158" s="112"/>
      <c r="F158" s="89"/>
      <c r="G158" s="19"/>
      <c r="H158" s="12"/>
      <c r="I158" s="225"/>
      <c r="J158" s="374"/>
      <c r="K158" s="225"/>
      <c r="L158" s="225"/>
      <c r="M158" s="318"/>
      <c r="N158" s="13" t="s">
        <v>62</v>
      </c>
      <c r="O158" s="212">
        <f>SUM(O11:O140)</f>
        <v>15005439220.58</v>
      </c>
      <c r="P158" s="212">
        <f>SUM(P11:P140)</f>
        <v>16584010916.989998</v>
      </c>
      <c r="Q158" s="212">
        <f>SUM(Q11:Q140)</f>
        <v>17224043605.970001</v>
      </c>
      <c r="R158" s="212">
        <f>SUM(R11:R140)</f>
        <v>17836887150.079998</v>
      </c>
      <c r="S158" s="212">
        <f>SUM(S9:S140)</f>
        <v>19781696373.649998</v>
      </c>
      <c r="T158" s="329">
        <f>SUM(T9:T140)</f>
        <v>20007482</v>
      </c>
      <c r="U158" s="353">
        <f>SUM(U9:U140)</f>
        <v>-20007482</v>
      </c>
      <c r="V158" s="329">
        <f>SUM(V9:V140)</f>
        <v>0</v>
      </c>
      <c r="W158" s="142"/>
      <c r="X158" s="312"/>
      <c r="Y158" s="311"/>
    </row>
    <row r="159" spans="1:25" ht="14.1" customHeight="1" x14ac:dyDescent="0.25">
      <c r="A159" s="100"/>
      <c r="B159" s="100"/>
      <c r="C159" s="111"/>
      <c r="D159" s="106"/>
      <c r="E159" s="112"/>
      <c r="F159" s="89"/>
      <c r="G159" s="19"/>
      <c r="H159" s="12"/>
      <c r="I159" s="225"/>
      <c r="J159" s="374"/>
      <c r="K159" s="225"/>
      <c r="L159" s="225"/>
      <c r="M159" s="318"/>
      <c r="N159" s="13" t="s">
        <v>10</v>
      </c>
      <c r="O159" s="213">
        <f t="shared" ref="O159:V159" si="13">O30+O37+O38+O39</f>
        <v>2400572.0200000005</v>
      </c>
      <c r="P159" s="213">
        <f t="shared" si="13"/>
        <v>3489619.56</v>
      </c>
      <c r="Q159" s="213">
        <f t="shared" si="13"/>
        <v>4746371.8099999996</v>
      </c>
      <c r="R159" s="213">
        <f t="shared" si="13"/>
        <v>4448115.7699999996</v>
      </c>
      <c r="S159" s="213">
        <f t="shared" si="13"/>
        <v>4651980.54</v>
      </c>
      <c r="T159" s="330">
        <f t="shared" si="13"/>
        <v>0</v>
      </c>
      <c r="U159" s="48">
        <f t="shared" si="13"/>
        <v>0</v>
      </c>
      <c r="V159" s="330">
        <f t="shared" si="13"/>
        <v>0</v>
      </c>
      <c r="W159" s="142"/>
      <c r="X159" s="312"/>
      <c r="Y159" s="311"/>
    </row>
    <row r="160" spans="1:25" ht="14.1" customHeight="1" x14ac:dyDescent="0.25">
      <c r="A160" s="100"/>
      <c r="B160" s="100"/>
      <c r="C160" s="111"/>
      <c r="D160" s="106"/>
      <c r="E160" s="112"/>
      <c r="F160" s="89"/>
      <c r="G160" s="19"/>
      <c r="H160" s="12"/>
      <c r="I160" s="327"/>
      <c r="J160" s="374"/>
      <c r="K160" s="225"/>
      <c r="L160" s="225"/>
      <c r="M160" s="318"/>
      <c r="N160" s="13" t="s">
        <v>63</v>
      </c>
      <c r="O160" s="214">
        <f t="shared" ref="O160:V160" si="14">O158-O159</f>
        <v>15003038648.559999</v>
      </c>
      <c r="P160" s="214">
        <f t="shared" si="14"/>
        <v>16580521297.429998</v>
      </c>
      <c r="Q160" s="214">
        <f t="shared" ref="Q160:R160" si="15">Q158-Q159</f>
        <v>17219297234.16</v>
      </c>
      <c r="R160" s="214">
        <f t="shared" si="15"/>
        <v>17832439034.309998</v>
      </c>
      <c r="S160" s="214">
        <f t="shared" ref="S160" si="16">S158-S159</f>
        <v>19777044393.109997</v>
      </c>
      <c r="T160" s="330">
        <f t="shared" si="14"/>
        <v>20007482</v>
      </c>
      <c r="U160" s="334">
        <f t="shared" si="14"/>
        <v>-20007482</v>
      </c>
      <c r="V160" s="330">
        <f t="shared" si="14"/>
        <v>0</v>
      </c>
      <c r="W160" s="142"/>
      <c r="X160" s="312"/>
      <c r="Y160" s="311"/>
    </row>
    <row r="161" spans="1:25" ht="12.75" customHeight="1" thickBot="1" x14ac:dyDescent="0.3">
      <c r="A161" s="101"/>
      <c r="B161" s="101"/>
      <c r="C161" s="113"/>
      <c r="D161" s="14"/>
      <c r="E161" s="114"/>
      <c r="F161" s="64"/>
      <c r="G161" s="21"/>
      <c r="H161" s="15"/>
      <c r="I161" s="226"/>
      <c r="J161" s="373"/>
      <c r="K161" s="226"/>
      <c r="L161" s="226"/>
      <c r="M161" s="319"/>
      <c r="N161" s="16"/>
      <c r="O161" s="215"/>
      <c r="P161" s="215"/>
      <c r="Q161" s="215"/>
      <c r="R161" s="215"/>
      <c r="S161" s="218"/>
      <c r="T161" s="17"/>
      <c r="U161" s="335"/>
      <c r="V161" s="26"/>
      <c r="W161" s="140"/>
      <c r="X161" s="312"/>
      <c r="Y161" s="311"/>
    </row>
    <row r="162" spans="1:25" ht="39.9" customHeight="1" x14ac:dyDescent="0.25">
      <c r="A162" s="99"/>
      <c r="B162" s="100"/>
      <c r="C162" s="111"/>
      <c r="D162" s="106"/>
      <c r="E162" s="112"/>
      <c r="F162" s="89"/>
      <c r="G162" s="103"/>
      <c r="H162" s="12"/>
      <c r="I162" s="224"/>
      <c r="J162" s="374"/>
      <c r="K162" s="225"/>
      <c r="L162" s="225"/>
      <c r="M162" s="318"/>
      <c r="N162" s="11"/>
      <c r="O162" s="76"/>
      <c r="P162" s="76"/>
      <c r="Q162" s="76"/>
      <c r="R162" s="149"/>
      <c r="S162" s="626"/>
      <c r="T162" s="37"/>
      <c r="U162" s="47"/>
      <c r="V162" s="87"/>
      <c r="W162" s="140"/>
      <c r="X162" s="312"/>
      <c r="Y162" s="311"/>
    </row>
    <row r="163" spans="1:25" ht="14.4" x14ac:dyDescent="0.3">
      <c r="A163" s="378" t="s">
        <v>2537</v>
      </c>
      <c r="B163" s="379" t="s">
        <v>108</v>
      </c>
      <c r="C163" s="380">
        <v>1</v>
      </c>
      <c r="D163" s="381">
        <v>1</v>
      </c>
      <c r="E163" s="382">
        <v>16</v>
      </c>
      <c r="F163" s="383">
        <v>1000</v>
      </c>
      <c r="G163" s="384">
        <v>26</v>
      </c>
      <c r="H163" s="385">
        <v>10</v>
      </c>
      <c r="I163" s="386">
        <v>92610000</v>
      </c>
      <c r="J163" s="387" t="s">
        <v>2553</v>
      </c>
      <c r="K163" s="388" t="s">
        <v>2419</v>
      </c>
      <c r="L163" s="388" t="s">
        <v>2502</v>
      </c>
      <c r="M163" s="389">
        <v>45497</v>
      </c>
      <c r="N163" s="390" t="s">
        <v>2551</v>
      </c>
      <c r="O163" s="391"/>
      <c r="P163" s="391"/>
      <c r="Q163" s="391"/>
      <c r="R163" s="392">
        <v>38628.97</v>
      </c>
      <c r="S163" s="477">
        <v>46931.63</v>
      </c>
      <c r="T163" s="393">
        <v>0</v>
      </c>
      <c r="U163" s="394">
        <f>V163-T163</f>
        <v>0</v>
      </c>
      <c r="V163" s="393"/>
      <c r="W163" s="199"/>
      <c r="X163" s="312" t="str">
        <f t="shared" ref="X163:X178" si="17">G163&amp;"."&amp;H163</f>
        <v>26.10</v>
      </c>
      <c r="Y163" s="311" t="b">
        <f>COUNTIF('Codes SEC'!$B$2:$F$460,X163)&gt;0</f>
        <v>1</v>
      </c>
    </row>
    <row r="164" spans="1:25" ht="36" x14ac:dyDescent="0.3">
      <c r="A164" s="378"/>
      <c r="B164" s="395" t="s">
        <v>108</v>
      </c>
      <c r="C164" s="396">
        <v>1</v>
      </c>
      <c r="D164" s="397">
        <v>1</v>
      </c>
      <c r="E164" s="398">
        <v>16</v>
      </c>
      <c r="F164" s="399">
        <v>2022</v>
      </c>
      <c r="G164" s="400">
        <v>26</v>
      </c>
      <c r="H164" s="401">
        <v>10</v>
      </c>
      <c r="I164" s="402">
        <v>92610000</v>
      </c>
      <c r="J164" s="403" t="s">
        <v>2524</v>
      </c>
      <c r="K164" s="404" t="s">
        <v>2419</v>
      </c>
      <c r="L164" s="404" t="s">
        <v>2424</v>
      </c>
      <c r="M164" s="405">
        <v>44991</v>
      </c>
      <c r="N164" s="406" t="s">
        <v>2624</v>
      </c>
      <c r="O164" s="407"/>
      <c r="P164" s="407"/>
      <c r="Q164" s="407">
        <v>13888.42</v>
      </c>
      <c r="R164" s="408">
        <v>0</v>
      </c>
      <c r="S164" s="624"/>
      <c r="T164" s="409"/>
      <c r="U164" s="394"/>
      <c r="V164" s="409"/>
      <c r="W164" s="199"/>
      <c r="X164" s="312" t="str">
        <f t="shared" si="17"/>
        <v>26.10</v>
      </c>
      <c r="Y164" s="311" t="b">
        <f>COUNTIF('Codes SEC'!$B$2:$F$460,X164)&gt;0</f>
        <v>1</v>
      </c>
    </row>
    <row r="165" spans="1:25" ht="14.4" x14ac:dyDescent="0.3">
      <c r="A165" s="600" t="s">
        <v>2537</v>
      </c>
      <c r="B165" s="379" t="s">
        <v>109</v>
      </c>
      <c r="C165" s="380">
        <v>1</v>
      </c>
      <c r="D165" s="381">
        <v>1</v>
      </c>
      <c r="E165" s="382">
        <v>19</v>
      </c>
      <c r="F165" s="383">
        <v>1000</v>
      </c>
      <c r="G165" s="384">
        <v>36</v>
      </c>
      <c r="H165" s="385">
        <v>90</v>
      </c>
      <c r="I165" s="386">
        <v>93690000</v>
      </c>
      <c r="J165" s="387" t="s">
        <v>2482</v>
      </c>
      <c r="K165" s="388"/>
      <c r="L165" s="388"/>
      <c r="M165" s="389"/>
      <c r="N165" s="390" t="s">
        <v>2809</v>
      </c>
      <c r="O165" s="391"/>
      <c r="P165" s="391"/>
      <c r="Q165" s="391"/>
      <c r="R165" s="392">
        <v>2371251.41</v>
      </c>
      <c r="S165" s="477">
        <v>2386852.98</v>
      </c>
      <c r="T165" s="393">
        <v>1050</v>
      </c>
      <c r="U165" s="394">
        <f>V165-T165</f>
        <v>-1050</v>
      </c>
      <c r="V165" s="393"/>
      <c r="W165" s="199"/>
      <c r="X165" s="312" t="str">
        <f t="shared" si="17"/>
        <v>36.90</v>
      </c>
      <c r="Y165" s="311" t="b">
        <f>COUNTIF('Codes SEC'!$B$2:$F$460,X165)&gt;0</f>
        <v>1</v>
      </c>
    </row>
    <row r="166" spans="1:25" ht="24.45" customHeight="1" x14ac:dyDescent="0.3">
      <c r="A166" s="378"/>
      <c r="B166" s="410" t="s">
        <v>108</v>
      </c>
      <c r="C166" s="411">
        <v>1</v>
      </c>
      <c r="D166" s="412">
        <v>1</v>
      </c>
      <c r="E166" s="413">
        <v>16</v>
      </c>
      <c r="F166" s="414">
        <v>2022</v>
      </c>
      <c r="G166" s="415">
        <v>36</v>
      </c>
      <c r="H166" s="416">
        <v>90</v>
      </c>
      <c r="I166" s="417" t="s">
        <v>2130</v>
      </c>
      <c r="J166" s="403" t="s">
        <v>1963</v>
      </c>
      <c r="K166" s="404"/>
      <c r="L166" s="404"/>
      <c r="M166" s="405"/>
      <c r="N166" s="418" t="s">
        <v>2625</v>
      </c>
      <c r="O166" s="407">
        <v>631884.44999999995</v>
      </c>
      <c r="P166" s="407">
        <v>1784092.1</v>
      </c>
      <c r="Q166" s="407">
        <v>1935505.18</v>
      </c>
      <c r="R166" s="408">
        <v>0</v>
      </c>
      <c r="S166" s="624"/>
      <c r="T166" s="409"/>
      <c r="U166" s="394"/>
      <c r="V166" s="409"/>
      <c r="W166" s="199"/>
      <c r="X166" s="312" t="str">
        <f t="shared" si="17"/>
        <v>36.90</v>
      </c>
      <c r="Y166" s="311" t="b">
        <f>COUNTIF('Codes SEC'!$B$2:$F$460,X166)&gt;0</f>
        <v>1</v>
      </c>
    </row>
    <row r="167" spans="1:25" ht="14.1" customHeight="1" x14ac:dyDescent="0.3">
      <c r="A167" s="379" t="s">
        <v>2537</v>
      </c>
      <c r="B167" s="379" t="s">
        <v>109</v>
      </c>
      <c r="C167" s="380">
        <v>1</v>
      </c>
      <c r="D167" s="381">
        <v>1</v>
      </c>
      <c r="E167" s="382">
        <v>19</v>
      </c>
      <c r="F167" s="383">
        <v>1000</v>
      </c>
      <c r="G167" s="384">
        <v>36</v>
      </c>
      <c r="H167" s="419">
        <v>60</v>
      </c>
      <c r="I167" s="386" t="s">
        <v>2170</v>
      </c>
      <c r="J167" s="420" t="s">
        <v>2039</v>
      </c>
      <c r="K167" s="421"/>
      <c r="L167" s="421"/>
      <c r="M167" s="422"/>
      <c r="N167" s="390" t="s">
        <v>74</v>
      </c>
      <c r="O167" s="423">
        <v>499806690.52999985</v>
      </c>
      <c r="P167" s="423">
        <v>534366035.97000003</v>
      </c>
      <c r="Q167" s="423">
        <v>569948304.04999995</v>
      </c>
      <c r="R167" s="424">
        <v>593765886.60000002</v>
      </c>
      <c r="S167" s="478">
        <v>615905323.60000002</v>
      </c>
      <c r="T167" s="393">
        <v>623448</v>
      </c>
      <c r="U167" s="425">
        <f t="shared" ref="U167:U197" si="18">V167-T167</f>
        <v>-623448</v>
      </c>
      <c r="V167" s="393"/>
      <c r="W167" s="199"/>
      <c r="X167" s="312" t="str">
        <f t="shared" si="17"/>
        <v>36.60</v>
      </c>
      <c r="Y167" s="311" t="b">
        <f>COUNTIF('Codes SEC'!$B$2:$F$460,X167)&gt;0</f>
        <v>1</v>
      </c>
    </row>
    <row r="168" spans="1:25" ht="14.4" x14ac:dyDescent="0.3">
      <c r="A168" s="379" t="s">
        <v>2537</v>
      </c>
      <c r="B168" s="379" t="s">
        <v>109</v>
      </c>
      <c r="C168" s="380">
        <v>1</v>
      </c>
      <c r="D168" s="381">
        <v>1</v>
      </c>
      <c r="E168" s="382">
        <v>19</v>
      </c>
      <c r="F168" s="383">
        <v>1000</v>
      </c>
      <c r="G168" s="384">
        <v>36</v>
      </c>
      <c r="H168" s="419">
        <v>60</v>
      </c>
      <c r="I168" s="386" t="s">
        <v>2170</v>
      </c>
      <c r="J168" s="420" t="s">
        <v>2040</v>
      </c>
      <c r="K168" s="421"/>
      <c r="L168" s="421"/>
      <c r="M168" s="422"/>
      <c r="N168" s="390" t="s">
        <v>102</v>
      </c>
      <c r="O168" s="423">
        <v>145223647.09999996</v>
      </c>
      <c r="P168" s="423">
        <v>136198356.53</v>
      </c>
      <c r="Q168" s="423">
        <v>155138132.78</v>
      </c>
      <c r="R168" s="424">
        <v>156906400.80000001</v>
      </c>
      <c r="S168" s="478">
        <v>152573679.78</v>
      </c>
      <c r="T168" s="393">
        <v>163890</v>
      </c>
      <c r="U168" s="425">
        <f t="shared" si="18"/>
        <v>-163890</v>
      </c>
      <c r="V168" s="393"/>
      <c r="W168" s="199"/>
      <c r="X168" s="312" t="str">
        <f t="shared" si="17"/>
        <v>36.60</v>
      </c>
      <c r="Y168" s="311" t="b">
        <f>COUNTIF('Codes SEC'!$B$2:$F$460,X168)&gt;0</f>
        <v>1</v>
      </c>
    </row>
    <row r="169" spans="1:25" ht="14.4" x14ac:dyDescent="0.3">
      <c r="A169" s="379" t="s">
        <v>2537</v>
      </c>
      <c r="B169" s="379" t="s">
        <v>106</v>
      </c>
      <c r="C169" s="380">
        <v>1</v>
      </c>
      <c r="D169" s="381">
        <v>3</v>
      </c>
      <c r="E169" s="382">
        <v>14</v>
      </c>
      <c r="F169" s="383">
        <v>1000</v>
      </c>
      <c r="G169" s="384">
        <v>16</v>
      </c>
      <c r="H169" s="385">
        <v>11</v>
      </c>
      <c r="I169" s="386">
        <v>91611000</v>
      </c>
      <c r="J169" s="387" t="s">
        <v>2426</v>
      </c>
      <c r="K169" s="388"/>
      <c r="L169" s="388"/>
      <c r="M169" s="389"/>
      <c r="N169" s="390" t="s">
        <v>2810</v>
      </c>
      <c r="O169" s="423"/>
      <c r="P169" s="423"/>
      <c r="Q169" s="423">
        <v>0</v>
      </c>
      <c r="R169" s="424">
        <v>9319</v>
      </c>
      <c r="S169" s="478">
        <v>7832</v>
      </c>
      <c r="T169" s="393">
        <v>235</v>
      </c>
      <c r="U169" s="394">
        <f t="shared" si="18"/>
        <v>-235</v>
      </c>
      <c r="V169" s="393"/>
      <c r="W169" s="199"/>
      <c r="X169" s="312" t="str">
        <f t="shared" si="17"/>
        <v>16.11</v>
      </c>
      <c r="Y169" s="311" t="b">
        <f>COUNTIF('Codes SEC'!$B$2:$F$460,X169)&gt;0</f>
        <v>1</v>
      </c>
    </row>
    <row r="170" spans="1:25" ht="24" x14ac:dyDescent="0.3">
      <c r="A170" s="379" t="s">
        <v>2537</v>
      </c>
      <c r="B170" s="410" t="s">
        <v>106</v>
      </c>
      <c r="C170" s="411">
        <v>1</v>
      </c>
      <c r="D170" s="412">
        <v>3</v>
      </c>
      <c r="E170" s="413">
        <v>14</v>
      </c>
      <c r="F170" s="414">
        <v>2004</v>
      </c>
      <c r="G170" s="415">
        <v>16</v>
      </c>
      <c r="H170" s="431">
        <v>11</v>
      </c>
      <c r="I170" s="417" t="s">
        <v>2122</v>
      </c>
      <c r="J170" s="403" t="s">
        <v>2007</v>
      </c>
      <c r="K170" s="404"/>
      <c r="L170" s="404"/>
      <c r="M170" s="405"/>
      <c r="N170" s="418" t="s">
        <v>2787</v>
      </c>
      <c r="O170" s="427"/>
      <c r="P170" s="427">
        <v>197582.53</v>
      </c>
      <c r="Q170" s="427">
        <v>273445.15999999997</v>
      </c>
      <c r="R170" s="428">
        <v>234582.96</v>
      </c>
      <c r="S170" s="623">
        <v>154684.82999999999</v>
      </c>
      <c r="T170" s="409"/>
      <c r="U170" s="394">
        <f t="shared" si="18"/>
        <v>0</v>
      </c>
      <c r="V170" s="409"/>
      <c r="W170" s="199"/>
      <c r="X170" s="312" t="str">
        <f t="shared" si="17"/>
        <v>16.11</v>
      </c>
      <c r="Y170" s="311" t="b">
        <f>COUNTIF('Codes SEC'!$B$2:$F$460,X170)&gt;0</f>
        <v>1</v>
      </c>
    </row>
    <row r="171" spans="1:25" ht="24" x14ac:dyDescent="0.3">
      <c r="A171" s="379" t="s">
        <v>2537</v>
      </c>
      <c r="B171" s="395" t="s">
        <v>106</v>
      </c>
      <c r="C171" s="396">
        <v>1</v>
      </c>
      <c r="D171" s="397">
        <v>3</v>
      </c>
      <c r="E171" s="398">
        <v>14</v>
      </c>
      <c r="F171" s="399">
        <v>2003</v>
      </c>
      <c r="G171" s="400">
        <v>16</v>
      </c>
      <c r="H171" s="432">
        <v>11</v>
      </c>
      <c r="I171" s="402">
        <v>91611000</v>
      </c>
      <c r="J171" s="403" t="s">
        <v>2298</v>
      </c>
      <c r="K171" s="404" t="s">
        <v>2419</v>
      </c>
      <c r="L171" s="404" t="s">
        <v>2422</v>
      </c>
      <c r="M171" s="405">
        <v>44943</v>
      </c>
      <c r="N171" s="418" t="s">
        <v>2811</v>
      </c>
      <c r="O171" s="427"/>
      <c r="P171" s="427">
        <v>1619988</v>
      </c>
      <c r="Q171" s="427">
        <v>1811648</v>
      </c>
      <c r="R171" s="428">
        <v>1992021</v>
      </c>
      <c r="S171" s="623">
        <v>2362082</v>
      </c>
      <c r="T171" s="409">
        <v>2200</v>
      </c>
      <c r="U171" s="394">
        <f t="shared" si="18"/>
        <v>-2200</v>
      </c>
      <c r="V171" s="409"/>
      <c r="W171" s="199"/>
      <c r="X171" s="312" t="str">
        <f t="shared" si="17"/>
        <v>16.11</v>
      </c>
      <c r="Y171" s="311" t="b">
        <f>COUNTIF('Codes SEC'!$B$2:$F$460,X171)&gt;0</f>
        <v>1</v>
      </c>
    </row>
    <row r="172" spans="1:25" ht="24" x14ac:dyDescent="0.3">
      <c r="A172" s="379" t="s">
        <v>2537</v>
      </c>
      <c r="B172" s="395" t="s">
        <v>106</v>
      </c>
      <c r="C172" s="396">
        <v>1</v>
      </c>
      <c r="D172" s="397">
        <v>3</v>
      </c>
      <c r="E172" s="398">
        <v>14</v>
      </c>
      <c r="F172" s="399">
        <v>2003</v>
      </c>
      <c r="G172" s="400">
        <v>16</v>
      </c>
      <c r="H172" s="401">
        <v>11</v>
      </c>
      <c r="I172" s="402">
        <v>91611000</v>
      </c>
      <c r="J172" s="403" t="s">
        <v>2477</v>
      </c>
      <c r="K172" s="404" t="s">
        <v>2419</v>
      </c>
      <c r="L172" s="404" t="s">
        <v>2422</v>
      </c>
      <c r="M172" s="405">
        <v>44943</v>
      </c>
      <c r="N172" s="618" t="s">
        <v>2784</v>
      </c>
      <c r="O172" s="427"/>
      <c r="P172" s="427">
        <v>230258</v>
      </c>
      <c r="Q172" s="427">
        <v>254734</v>
      </c>
      <c r="R172" s="428">
        <v>0</v>
      </c>
      <c r="S172" s="623">
        <v>0</v>
      </c>
      <c r="T172" s="430"/>
      <c r="U172" s="394">
        <f t="shared" si="18"/>
        <v>0</v>
      </c>
      <c r="V172" s="430"/>
      <c r="W172" s="199"/>
      <c r="X172" s="312" t="str">
        <f t="shared" si="17"/>
        <v>16.11</v>
      </c>
      <c r="Y172" s="311" t="b">
        <f>COUNTIF('Codes SEC'!$B$2:$F$460,X172)&gt;0</f>
        <v>1</v>
      </c>
    </row>
    <row r="173" spans="1:25" ht="14.1" customHeight="1" x14ac:dyDescent="0.3">
      <c r="A173" s="379" t="s">
        <v>2537</v>
      </c>
      <c r="B173" s="379" t="s">
        <v>106</v>
      </c>
      <c r="C173" s="380">
        <v>1</v>
      </c>
      <c r="D173" s="381">
        <v>3</v>
      </c>
      <c r="E173" s="382">
        <v>14</v>
      </c>
      <c r="F173" s="383">
        <v>1000</v>
      </c>
      <c r="G173" s="384">
        <v>16</v>
      </c>
      <c r="H173" s="385">
        <v>12</v>
      </c>
      <c r="I173" s="386" t="s">
        <v>2123</v>
      </c>
      <c r="J173" s="387" t="s">
        <v>2002</v>
      </c>
      <c r="K173" s="388"/>
      <c r="L173" s="388"/>
      <c r="M173" s="389"/>
      <c r="N173" s="390" t="s">
        <v>87</v>
      </c>
      <c r="O173" s="423">
        <v>222707.24000000008</v>
      </c>
      <c r="P173" s="423">
        <v>231934.37</v>
      </c>
      <c r="Q173" s="423">
        <v>297186.3</v>
      </c>
      <c r="R173" s="424">
        <v>285384.59000000003</v>
      </c>
      <c r="S173" s="478">
        <v>415483.18</v>
      </c>
      <c r="T173" s="429">
        <v>320</v>
      </c>
      <c r="U173" s="394">
        <f t="shared" si="18"/>
        <v>-320</v>
      </c>
      <c r="V173" s="429"/>
      <c r="W173" s="563"/>
      <c r="X173" s="312" t="str">
        <f t="shared" si="17"/>
        <v>16.12</v>
      </c>
      <c r="Y173" s="311" t="b">
        <f>COUNTIF('Codes SEC'!$B$2:$F$460,X173)&gt;0</f>
        <v>1</v>
      </c>
    </row>
    <row r="174" spans="1:25" ht="14.4" x14ac:dyDescent="0.3">
      <c r="A174" s="379" t="s">
        <v>2537</v>
      </c>
      <c r="B174" s="379" t="s">
        <v>106</v>
      </c>
      <c r="C174" s="380">
        <v>1</v>
      </c>
      <c r="D174" s="381">
        <v>3</v>
      </c>
      <c r="E174" s="382">
        <v>14</v>
      </c>
      <c r="F174" s="383">
        <v>1000</v>
      </c>
      <c r="G174" s="384">
        <v>16</v>
      </c>
      <c r="H174" s="441">
        <v>12</v>
      </c>
      <c r="I174" s="386" t="s">
        <v>2123</v>
      </c>
      <c r="J174" s="420" t="s">
        <v>2069</v>
      </c>
      <c r="K174" s="421"/>
      <c r="L174" s="421"/>
      <c r="M174" s="422"/>
      <c r="N174" s="390" t="s">
        <v>2575</v>
      </c>
      <c r="O174" s="423">
        <v>165153.58999999997</v>
      </c>
      <c r="P174" s="423">
        <v>12806.36</v>
      </c>
      <c r="Q174" s="423">
        <v>12318.39</v>
      </c>
      <c r="R174" s="424">
        <v>1846.08</v>
      </c>
      <c r="S174" s="478">
        <v>0</v>
      </c>
      <c r="T174" s="393"/>
      <c r="U174" s="425"/>
      <c r="V174" s="393"/>
      <c r="W174" s="563"/>
      <c r="X174" s="312" t="str">
        <f t="shared" si="17"/>
        <v>16.12</v>
      </c>
      <c r="Y174" s="311" t="b">
        <f>COUNTIF('Codes SEC'!$B$2:$F$460,X174)&gt;0</f>
        <v>1</v>
      </c>
    </row>
    <row r="175" spans="1:25" ht="25.95" customHeight="1" x14ac:dyDescent="0.3">
      <c r="A175" s="379" t="s">
        <v>2537</v>
      </c>
      <c r="B175" s="379" t="s">
        <v>106</v>
      </c>
      <c r="C175" s="380">
        <v>1</v>
      </c>
      <c r="D175" s="381">
        <v>3</v>
      </c>
      <c r="E175" s="382">
        <v>14</v>
      </c>
      <c r="F175" s="383">
        <v>1000</v>
      </c>
      <c r="G175" s="384">
        <v>16</v>
      </c>
      <c r="H175" s="385">
        <v>12</v>
      </c>
      <c r="I175" s="386">
        <v>91612000</v>
      </c>
      <c r="J175" s="387" t="s">
        <v>2427</v>
      </c>
      <c r="K175" s="388"/>
      <c r="L175" s="388"/>
      <c r="M175" s="389"/>
      <c r="N175" s="390" t="s">
        <v>2592</v>
      </c>
      <c r="O175" s="391"/>
      <c r="P175" s="391"/>
      <c r="Q175" s="391">
        <v>0</v>
      </c>
      <c r="R175" s="392">
        <v>16814</v>
      </c>
      <c r="S175" s="477">
        <v>7928</v>
      </c>
      <c r="T175" s="393">
        <v>22</v>
      </c>
      <c r="U175" s="394">
        <f t="shared" si="18"/>
        <v>-22</v>
      </c>
      <c r="V175" s="393"/>
      <c r="W175" s="199"/>
      <c r="X175" s="312" t="str">
        <f t="shared" si="17"/>
        <v>16.12</v>
      </c>
      <c r="Y175" s="311" t="b">
        <f>COUNTIF('Codes SEC'!$B$2:$F$460,X175)&gt;0</f>
        <v>1</v>
      </c>
    </row>
    <row r="176" spans="1:25" ht="24" x14ac:dyDescent="0.3">
      <c r="A176" s="379" t="s">
        <v>2537</v>
      </c>
      <c r="B176" s="395" t="s">
        <v>106</v>
      </c>
      <c r="C176" s="396">
        <v>1</v>
      </c>
      <c r="D176" s="397">
        <v>3</v>
      </c>
      <c r="E176" s="398">
        <v>14</v>
      </c>
      <c r="F176" s="399">
        <v>2004</v>
      </c>
      <c r="G176" s="400">
        <v>16</v>
      </c>
      <c r="H176" s="401">
        <v>12</v>
      </c>
      <c r="I176" s="402">
        <v>91612000</v>
      </c>
      <c r="J176" s="403" t="s">
        <v>2428</v>
      </c>
      <c r="K176" s="404" t="s">
        <v>2419</v>
      </c>
      <c r="L176" s="404" t="s">
        <v>2424</v>
      </c>
      <c r="M176" s="405">
        <v>45023</v>
      </c>
      <c r="N176" s="618" t="s">
        <v>2751</v>
      </c>
      <c r="O176" s="427"/>
      <c r="P176" s="427"/>
      <c r="Q176" s="427">
        <v>11515</v>
      </c>
      <c r="R176" s="428">
        <v>12374</v>
      </c>
      <c r="S176" s="623">
        <v>15981</v>
      </c>
      <c r="T176" s="430"/>
      <c r="U176" s="394">
        <f t="shared" si="18"/>
        <v>0</v>
      </c>
      <c r="V176" s="430"/>
      <c r="W176" s="199"/>
      <c r="X176" s="312" t="str">
        <f t="shared" si="17"/>
        <v>16.12</v>
      </c>
      <c r="Y176" s="311" t="b">
        <f>COUNTIF('Codes SEC'!$B$2:$F$460,X176)&gt;0</f>
        <v>1</v>
      </c>
    </row>
    <row r="177" spans="1:25" ht="25.95" customHeight="1" x14ac:dyDescent="0.25">
      <c r="A177" s="379" t="s">
        <v>2537</v>
      </c>
      <c r="B177" s="395" t="s">
        <v>106</v>
      </c>
      <c r="C177" s="396">
        <v>1</v>
      </c>
      <c r="D177" s="397">
        <v>3</v>
      </c>
      <c r="E177" s="398">
        <v>14</v>
      </c>
      <c r="F177" s="399">
        <v>2003</v>
      </c>
      <c r="G177" s="400">
        <v>16</v>
      </c>
      <c r="H177" s="401">
        <v>12</v>
      </c>
      <c r="I177" s="402">
        <v>91612000</v>
      </c>
      <c r="J177" s="403" t="s">
        <v>2299</v>
      </c>
      <c r="K177" s="404" t="s">
        <v>2419</v>
      </c>
      <c r="L177" s="404" t="s">
        <v>2422</v>
      </c>
      <c r="M177" s="405">
        <v>44943</v>
      </c>
      <c r="N177" s="418" t="s">
        <v>2812</v>
      </c>
      <c r="O177" s="427"/>
      <c r="P177" s="427">
        <v>151404</v>
      </c>
      <c r="Q177" s="427">
        <v>184327</v>
      </c>
      <c r="R177" s="428">
        <v>187202</v>
      </c>
      <c r="S177" s="623">
        <v>191537</v>
      </c>
      <c r="T177" s="409">
        <v>250</v>
      </c>
      <c r="U177" s="394">
        <f t="shared" si="18"/>
        <v>-250</v>
      </c>
      <c r="V177" s="409"/>
      <c r="X177" s="312" t="str">
        <f t="shared" si="17"/>
        <v>16.12</v>
      </c>
      <c r="Y177" s="311" t="b">
        <f>COUNTIF('Codes SEC'!$B$2:$F$460,X177)&gt;0</f>
        <v>1</v>
      </c>
    </row>
    <row r="178" spans="1:25" ht="25.95" customHeight="1" x14ac:dyDescent="0.25">
      <c r="A178" s="379" t="s">
        <v>2537</v>
      </c>
      <c r="B178" s="453" t="s">
        <v>106</v>
      </c>
      <c r="C178" s="464">
        <v>1</v>
      </c>
      <c r="D178" s="465">
        <v>3</v>
      </c>
      <c r="E178" s="466">
        <v>14</v>
      </c>
      <c r="F178" s="467">
        <v>1000</v>
      </c>
      <c r="G178" s="468">
        <v>18</v>
      </c>
      <c r="H178" s="558">
        <v>10</v>
      </c>
      <c r="I178" s="470">
        <v>91810000</v>
      </c>
      <c r="J178" s="657" t="s">
        <v>2824</v>
      </c>
      <c r="K178" s="388" t="s">
        <v>2419</v>
      </c>
      <c r="L178" s="388" t="s">
        <v>2791</v>
      </c>
      <c r="M178" s="389">
        <v>46057</v>
      </c>
      <c r="N178" s="390" t="s">
        <v>2826</v>
      </c>
      <c r="O178" s="423"/>
      <c r="P178" s="423"/>
      <c r="Q178" s="423"/>
      <c r="R178" s="424"/>
      <c r="S178" s="478"/>
      <c r="T178" s="393"/>
      <c r="U178" s="436"/>
      <c r="V178" s="393"/>
      <c r="X178" s="220" t="str">
        <f t="shared" si="17"/>
        <v>18.10</v>
      </c>
      <c r="Y178" s="311"/>
    </row>
    <row r="179" spans="1:25" ht="25.95" customHeight="1" x14ac:dyDescent="0.25">
      <c r="A179" s="379" t="s">
        <v>2537</v>
      </c>
      <c r="B179" s="395" t="s">
        <v>106</v>
      </c>
      <c r="C179" s="396">
        <v>1</v>
      </c>
      <c r="D179" s="397">
        <v>3</v>
      </c>
      <c r="E179" s="398">
        <v>14</v>
      </c>
      <c r="F179" s="399">
        <v>2003</v>
      </c>
      <c r="G179" s="400">
        <v>18</v>
      </c>
      <c r="H179" s="401">
        <v>10</v>
      </c>
      <c r="I179" s="402">
        <v>91810000</v>
      </c>
      <c r="J179" s="403" t="s">
        <v>2720</v>
      </c>
      <c r="K179" s="404"/>
      <c r="L179" s="404"/>
      <c r="M179" s="405"/>
      <c r="N179" s="418" t="s">
        <v>2798</v>
      </c>
      <c r="O179" s="427"/>
      <c r="P179" s="427"/>
      <c r="Q179" s="427"/>
      <c r="R179" s="428"/>
      <c r="S179" s="623">
        <v>0</v>
      </c>
      <c r="T179" s="409">
        <v>0</v>
      </c>
      <c r="U179" s="394">
        <f t="shared" si="18"/>
        <v>0</v>
      </c>
      <c r="V179" s="409"/>
      <c r="X179" s="220"/>
      <c r="Y179" s="311"/>
    </row>
    <row r="180" spans="1:25" ht="41.4" customHeight="1" x14ac:dyDescent="0.25">
      <c r="A180" s="379" t="s">
        <v>2537</v>
      </c>
      <c r="B180" s="410" t="s">
        <v>106</v>
      </c>
      <c r="C180" s="411">
        <v>1</v>
      </c>
      <c r="D180" s="412">
        <v>3</v>
      </c>
      <c r="E180" s="413">
        <v>14</v>
      </c>
      <c r="F180" s="414">
        <v>2007</v>
      </c>
      <c r="G180" s="415">
        <v>18</v>
      </c>
      <c r="H180" s="416">
        <v>10</v>
      </c>
      <c r="I180" s="417" t="s">
        <v>2150</v>
      </c>
      <c r="J180" s="403" t="s">
        <v>1992</v>
      </c>
      <c r="K180" s="404"/>
      <c r="L180" s="404"/>
      <c r="M180" s="405"/>
      <c r="N180" s="618" t="s">
        <v>2752</v>
      </c>
      <c r="O180" s="407">
        <v>3035001.44</v>
      </c>
      <c r="P180" s="407">
        <v>2308723.0099999998</v>
      </c>
      <c r="Q180" s="407">
        <v>0</v>
      </c>
      <c r="R180" s="408">
        <v>0</v>
      </c>
      <c r="S180" s="624">
        <v>0</v>
      </c>
      <c r="T180" s="430"/>
      <c r="U180" s="394">
        <f t="shared" si="18"/>
        <v>0</v>
      </c>
      <c r="V180" s="430"/>
      <c r="X180" s="312" t="str">
        <f t="shared" ref="X180:X185" si="19">G180&amp;"."&amp;H180</f>
        <v>18.10</v>
      </c>
      <c r="Y180" s="311" t="b">
        <f>COUNTIF('Codes SEC'!$B$2:$F$460,X180)&gt;0</f>
        <v>1</v>
      </c>
    </row>
    <row r="181" spans="1:25" ht="36" x14ac:dyDescent="0.3">
      <c r="A181" s="379" t="s">
        <v>2537</v>
      </c>
      <c r="B181" s="410" t="s">
        <v>106</v>
      </c>
      <c r="C181" s="411">
        <v>1</v>
      </c>
      <c r="D181" s="412">
        <v>3</v>
      </c>
      <c r="E181" s="413">
        <v>14</v>
      </c>
      <c r="F181" s="414">
        <v>2007</v>
      </c>
      <c r="G181" s="415">
        <v>18</v>
      </c>
      <c r="H181" s="416">
        <v>10</v>
      </c>
      <c r="I181" s="417" t="s">
        <v>2150</v>
      </c>
      <c r="J181" s="403" t="s">
        <v>1993</v>
      </c>
      <c r="K181" s="404"/>
      <c r="L181" s="404"/>
      <c r="M181" s="405"/>
      <c r="N181" s="618" t="s">
        <v>2753</v>
      </c>
      <c r="O181" s="407"/>
      <c r="P181" s="407">
        <v>15084</v>
      </c>
      <c r="Q181" s="407">
        <v>2395870.25</v>
      </c>
      <c r="R181" s="408">
        <v>20145</v>
      </c>
      <c r="S181" s="624">
        <v>5092</v>
      </c>
      <c r="T181" s="430"/>
      <c r="U181" s="394">
        <f t="shared" si="18"/>
        <v>0</v>
      </c>
      <c r="V181" s="430"/>
      <c r="W181" s="199"/>
      <c r="X181" s="312" t="str">
        <f t="shared" si="19"/>
        <v>18.10</v>
      </c>
      <c r="Y181" s="311" t="b">
        <f>COUNTIF('Codes SEC'!$B$2:$F$460,X181)&gt;0</f>
        <v>1</v>
      </c>
    </row>
    <row r="182" spans="1:25" ht="36" x14ac:dyDescent="0.3">
      <c r="A182" s="379" t="s">
        <v>2537</v>
      </c>
      <c r="B182" s="410" t="s">
        <v>106</v>
      </c>
      <c r="C182" s="411">
        <v>1</v>
      </c>
      <c r="D182" s="412">
        <v>3</v>
      </c>
      <c r="E182" s="413">
        <v>14</v>
      </c>
      <c r="F182" s="414">
        <v>2007</v>
      </c>
      <c r="G182" s="415">
        <v>18</v>
      </c>
      <c r="H182" s="416">
        <v>10</v>
      </c>
      <c r="I182" s="417" t="s">
        <v>2150</v>
      </c>
      <c r="J182" s="403" t="s">
        <v>1994</v>
      </c>
      <c r="K182" s="404"/>
      <c r="L182" s="404"/>
      <c r="M182" s="405"/>
      <c r="N182" s="618" t="s">
        <v>2754</v>
      </c>
      <c r="O182" s="407"/>
      <c r="P182" s="407">
        <v>124820</v>
      </c>
      <c r="Q182" s="407">
        <v>128430</v>
      </c>
      <c r="R182" s="408">
        <v>86476</v>
      </c>
      <c r="S182" s="624">
        <v>56869</v>
      </c>
      <c r="T182" s="430"/>
      <c r="U182" s="394">
        <f t="shared" si="18"/>
        <v>0</v>
      </c>
      <c r="V182" s="430"/>
      <c r="W182" s="199"/>
      <c r="X182" s="312" t="str">
        <f t="shared" si="19"/>
        <v>18.10</v>
      </c>
      <c r="Y182" s="311" t="b">
        <f>COUNTIF('Codes SEC'!$B$2:$F$460,X182)&gt;0</f>
        <v>1</v>
      </c>
    </row>
    <row r="183" spans="1:25" ht="36" x14ac:dyDescent="0.3">
      <c r="A183" s="379" t="s">
        <v>2537</v>
      </c>
      <c r="B183" s="410" t="s">
        <v>106</v>
      </c>
      <c r="C183" s="411">
        <v>1</v>
      </c>
      <c r="D183" s="412">
        <v>3</v>
      </c>
      <c r="E183" s="413">
        <v>14</v>
      </c>
      <c r="F183" s="414">
        <v>2007</v>
      </c>
      <c r="G183" s="415">
        <v>18</v>
      </c>
      <c r="H183" s="416">
        <v>10</v>
      </c>
      <c r="I183" s="417" t="s">
        <v>2150</v>
      </c>
      <c r="J183" s="403" t="s">
        <v>1995</v>
      </c>
      <c r="K183" s="404"/>
      <c r="L183" s="404"/>
      <c r="M183" s="405"/>
      <c r="N183" s="618" t="s">
        <v>2755</v>
      </c>
      <c r="O183" s="407"/>
      <c r="P183" s="407">
        <v>232273.34</v>
      </c>
      <c r="Q183" s="407">
        <v>307699.11</v>
      </c>
      <c r="R183" s="408">
        <v>239555.86</v>
      </c>
      <c r="S183" s="624">
        <v>351015.54</v>
      </c>
      <c r="T183" s="430"/>
      <c r="U183" s="394">
        <f t="shared" si="18"/>
        <v>0</v>
      </c>
      <c r="V183" s="430"/>
      <c r="W183" s="199"/>
      <c r="X183" s="312" t="str">
        <f t="shared" si="19"/>
        <v>18.10</v>
      </c>
      <c r="Y183" s="311" t="b">
        <f>COUNTIF('Codes SEC'!$B$2:$F$460,X183)&gt;0</f>
        <v>1</v>
      </c>
    </row>
    <row r="184" spans="1:25" ht="39" customHeight="1" x14ac:dyDescent="0.3">
      <c r="A184" s="379" t="s">
        <v>2537</v>
      </c>
      <c r="B184" s="410" t="s">
        <v>106</v>
      </c>
      <c r="C184" s="411">
        <v>1</v>
      </c>
      <c r="D184" s="412">
        <v>3</v>
      </c>
      <c r="E184" s="413">
        <v>14</v>
      </c>
      <c r="F184" s="414">
        <v>2007</v>
      </c>
      <c r="G184" s="415">
        <v>18</v>
      </c>
      <c r="H184" s="416">
        <v>10</v>
      </c>
      <c r="I184" s="417" t="s">
        <v>2150</v>
      </c>
      <c r="J184" s="403" t="s">
        <v>1996</v>
      </c>
      <c r="K184" s="404"/>
      <c r="L184" s="404"/>
      <c r="M184" s="405"/>
      <c r="N184" s="618" t="s">
        <v>2756</v>
      </c>
      <c r="O184" s="407"/>
      <c r="P184" s="407">
        <v>70</v>
      </c>
      <c r="Q184" s="407">
        <v>70</v>
      </c>
      <c r="R184" s="408">
        <v>830</v>
      </c>
      <c r="S184" s="624">
        <v>994</v>
      </c>
      <c r="T184" s="430"/>
      <c r="U184" s="394">
        <f t="shared" si="18"/>
        <v>0</v>
      </c>
      <c r="V184" s="430"/>
      <c r="W184" s="199"/>
      <c r="X184" s="312" t="str">
        <f t="shared" si="19"/>
        <v>18.10</v>
      </c>
      <c r="Y184" s="311" t="b">
        <f>COUNTIF('Codes SEC'!$B$2:$F$460,X184)&gt;0</f>
        <v>1</v>
      </c>
    </row>
    <row r="185" spans="1:25" ht="36" x14ac:dyDescent="0.3">
      <c r="A185" s="379" t="s">
        <v>2537</v>
      </c>
      <c r="B185" s="410" t="s">
        <v>106</v>
      </c>
      <c r="C185" s="411">
        <v>1</v>
      </c>
      <c r="D185" s="412">
        <v>3</v>
      </c>
      <c r="E185" s="413">
        <v>14</v>
      </c>
      <c r="F185" s="414">
        <v>2007</v>
      </c>
      <c r="G185" s="415">
        <v>18</v>
      </c>
      <c r="H185" s="416">
        <v>10</v>
      </c>
      <c r="I185" s="417" t="s">
        <v>2150</v>
      </c>
      <c r="J185" s="403" t="s">
        <v>1997</v>
      </c>
      <c r="K185" s="404"/>
      <c r="L185" s="404"/>
      <c r="M185" s="405"/>
      <c r="N185" s="618" t="s">
        <v>2757</v>
      </c>
      <c r="O185" s="407"/>
      <c r="P185" s="407">
        <v>9920</v>
      </c>
      <c r="Q185" s="407">
        <v>18555</v>
      </c>
      <c r="R185" s="408">
        <v>13700</v>
      </c>
      <c r="S185" s="624">
        <v>33060</v>
      </c>
      <c r="T185" s="430"/>
      <c r="U185" s="394">
        <f t="shared" si="18"/>
        <v>0</v>
      </c>
      <c r="V185" s="430"/>
      <c r="W185" s="199"/>
      <c r="X185" s="312" t="str">
        <f t="shared" si="19"/>
        <v>18.10</v>
      </c>
      <c r="Y185" s="311" t="b">
        <f>COUNTIF('Codes SEC'!$B$2:$F$460,X185)&gt;0</f>
        <v>1</v>
      </c>
    </row>
    <row r="186" spans="1:25" ht="14.4" x14ac:dyDescent="0.3">
      <c r="A186" s="379"/>
      <c r="B186" s="410"/>
      <c r="C186" s="411"/>
      <c r="D186" s="412"/>
      <c r="E186" s="413"/>
      <c r="F186" s="414"/>
      <c r="G186" s="415"/>
      <c r="H186" s="416"/>
      <c r="I186" s="417"/>
      <c r="J186" s="403"/>
      <c r="K186" s="404"/>
      <c r="L186" s="404"/>
      <c r="M186" s="405"/>
      <c r="N186" s="601"/>
      <c r="O186" s="407"/>
      <c r="P186" s="407"/>
      <c r="Q186" s="407"/>
      <c r="R186" s="408"/>
      <c r="S186" s="624"/>
      <c r="T186" s="430"/>
      <c r="U186" s="394"/>
      <c r="V186" s="430"/>
      <c r="W186" s="199"/>
      <c r="X186" s="312"/>
      <c r="Y186" s="311"/>
    </row>
    <row r="187" spans="1:25" ht="14.4" x14ac:dyDescent="0.3">
      <c r="A187" s="379" t="s">
        <v>2537</v>
      </c>
      <c r="B187" s="379" t="s">
        <v>106</v>
      </c>
      <c r="C187" s="380">
        <v>1</v>
      </c>
      <c r="D187" s="381">
        <v>3</v>
      </c>
      <c r="E187" s="382">
        <v>14</v>
      </c>
      <c r="F187" s="383">
        <v>1000</v>
      </c>
      <c r="G187" s="384">
        <v>18</v>
      </c>
      <c r="H187" s="385">
        <v>20</v>
      </c>
      <c r="I187" s="386">
        <v>91820000</v>
      </c>
      <c r="J187" s="388" t="s">
        <v>2708</v>
      </c>
      <c r="K187" s="388"/>
      <c r="L187" s="388"/>
      <c r="M187" s="389"/>
      <c r="N187" s="617" t="s">
        <v>2799</v>
      </c>
      <c r="O187" s="391"/>
      <c r="P187" s="391"/>
      <c r="Q187" s="391"/>
      <c r="R187" s="392"/>
      <c r="S187" s="477">
        <v>0</v>
      </c>
      <c r="T187" s="434">
        <v>415</v>
      </c>
      <c r="U187" s="394">
        <f t="shared" si="18"/>
        <v>-415</v>
      </c>
      <c r="V187" s="434"/>
      <c r="W187" s="199"/>
      <c r="X187" s="312"/>
      <c r="Y187" s="311"/>
    </row>
    <row r="188" spans="1:25" ht="14.4" x14ac:dyDescent="0.3">
      <c r="A188" s="379" t="s">
        <v>2537</v>
      </c>
      <c r="B188" s="379" t="s">
        <v>106</v>
      </c>
      <c r="C188" s="380">
        <v>1</v>
      </c>
      <c r="D188" s="381">
        <v>3</v>
      </c>
      <c r="E188" s="382">
        <v>14</v>
      </c>
      <c r="F188" s="383">
        <v>1000</v>
      </c>
      <c r="G188" s="384">
        <v>18</v>
      </c>
      <c r="H188" s="385">
        <v>20</v>
      </c>
      <c r="I188" s="386" t="s">
        <v>2151</v>
      </c>
      <c r="J188" s="387" t="s">
        <v>2004</v>
      </c>
      <c r="K188" s="388"/>
      <c r="L188" s="388"/>
      <c r="M188" s="389"/>
      <c r="N188" s="390" t="s">
        <v>2813</v>
      </c>
      <c r="O188" s="423">
        <v>0</v>
      </c>
      <c r="P188" s="423">
        <v>0</v>
      </c>
      <c r="Q188" s="423">
        <v>0</v>
      </c>
      <c r="R188" s="424">
        <v>0</v>
      </c>
      <c r="S188" s="478">
        <v>0</v>
      </c>
      <c r="T188" s="434">
        <v>89</v>
      </c>
      <c r="U188" s="394">
        <f t="shared" si="18"/>
        <v>-89</v>
      </c>
      <c r="V188" s="434"/>
      <c r="W188" s="199"/>
      <c r="X188" s="312" t="str">
        <f>G188&amp;"."&amp;H188</f>
        <v>18.20</v>
      </c>
      <c r="Y188" s="311" t="b">
        <f>COUNTIF('Codes SEC'!$B$2:$F$460,X188)&gt;0</f>
        <v>1</v>
      </c>
    </row>
    <row r="189" spans="1:25" ht="24" x14ac:dyDescent="0.3">
      <c r="A189" s="379" t="s">
        <v>2537</v>
      </c>
      <c r="B189" s="410" t="s">
        <v>106</v>
      </c>
      <c r="C189" s="411">
        <v>1</v>
      </c>
      <c r="D189" s="412">
        <v>3</v>
      </c>
      <c r="E189" s="413">
        <v>14</v>
      </c>
      <c r="F189" s="414">
        <v>2003</v>
      </c>
      <c r="G189" s="415">
        <v>18</v>
      </c>
      <c r="H189" s="416">
        <v>20</v>
      </c>
      <c r="I189" s="417">
        <v>91820000</v>
      </c>
      <c r="J189" s="403" t="s">
        <v>2721</v>
      </c>
      <c r="K189" s="404"/>
      <c r="L189" s="404"/>
      <c r="M189" s="405"/>
      <c r="N189" s="618" t="s">
        <v>2800</v>
      </c>
      <c r="O189" s="407"/>
      <c r="P189" s="407"/>
      <c r="Q189" s="407"/>
      <c r="R189" s="408"/>
      <c r="S189" s="624">
        <v>0</v>
      </c>
      <c r="T189" s="430">
        <v>0</v>
      </c>
      <c r="U189" s="394">
        <f t="shared" si="18"/>
        <v>0</v>
      </c>
      <c r="V189" s="409"/>
      <c r="W189" s="199"/>
      <c r="X189" s="312"/>
      <c r="Y189" s="311"/>
    </row>
    <row r="190" spans="1:25" ht="39.6" customHeight="1" x14ac:dyDescent="0.3">
      <c r="A190" s="379" t="s">
        <v>2537</v>
      </c>
      <c r="B190" s="410" t="s">
        <v>106</v>
      </c>
      <c r="C190" s="411">
        <v>1</v>
      </c>
      <c r="D190" s="412">
        <v>3</v>
      </c>
      <c r="E190" s="413">
        <v>14</v>
      </c>
      <c r="F190" s="414">
        <v>2007</v>
      </c>
      <c r="G190" s="415">
        <v>18</v>
      </c>
      <c r="H190" s="416">
        <v>20</v>
      </c>
      <c r="I190" s="417" t="s">
        <v>2151</v>
      </c>
      <c r="J190" s="403" t="s">
        <v>1998</v>
      </c>
      <c r="K190" s="404"/>
      <c r="L190" s="404"/>
      <c r="M190" s="405"/>
      <c r="N190" s="618" t="s">
        <v>2758</v>
      </c>
      <c r="O190" s="407"/>
      <c r="P190" s="407">
        <v>33687.72</v>
      </c>
      <c r="Q190" s="407">
        <v>610</v>
      </c>
      <c r="R190" s="408">
        <v>25618.74</v>
      </c>
      <c r="S190" s="624">
        <v>26618</v>
      </c>
      <c r="T190" s="430"/>
      <c r="U190" s="394">
        <f t="shared" si="18"/>
        <v>0</v>
      </c>
      <c r="V190" s="430"/>
      <c r="W190" s="199"/>
      <c r="X190" s="312" t="str">
        <f t="shared" ref="X190:X197" si="20">G190&amp;"."&amp;H190</f>
        <v>18.20</v>
      </c>
      <c r="Y190" s="311" t="b">
        <f>COUNTIF('Codes SEC'!$B$2:$F$460,X190)&gt;0</f>
        <v>1</v>
      </c>
    </row>
    <row r="191" spans="1:25" ht="42" customHeight="1" x14ac:dyDescent="0.3">
      <c r="A191" s="379" t="s">
        <v>2537</v>
      </c>
      <c r="B191" s="410" t="s">
        <v>106</v>
      </c>
      <c r="C191" s="411">
        <v>1</v>
      </c>
      <c r="D191" s="412">
        <v>3</v>
      </c>
      <c r="E191" s="413">
        <v>14</v>
      </c>
      <c r="F191" s="414">
        <v>2007</v>
      </c>
      <c r="G191" s="415">
        <v>18</v>
      </c>
      <c r="H191" s="416">
        <v>20</v>
      </c>
      <c r="I191" s="417" t="s">
        <v>2151</v>
      </c>
      <c r="J191" s="403" t="s">
        <v>1999</v>
      </c>
      <c r="K191" s="404"/>
      <c r="L191" s="404"/>
      <c r="M191" s="405"/>
      <c r="N191" s="618" t="s">
        <v>2759</v>
      </c>
      <c r="O191" s="407"/>
      <c r="P191" s="407">
        <v>5008</v>
      </c>
      <c r="Q191" s="407">
        <v>0</v>
      </c>
      <c r="R191" s="408">
        <v>0</v>
      </c>
      <c r="S191" s="624">
        <v>0</v>
      </c>
      <c r="T191" s="430"/>
      <c r="U191" s="394">
        <f t="shared" si="18"/>
        <v>0</v>
      </c>
      <c r="V191" s="430"/>
      <c r="W191" s="199"/>
      <c r="X191" s="312" t="str">
        <f t="shared" si="20"/>
        <v>18.20</v>
      </c>
      <c r="Y191" s="311" t="b">
        <f>COUNTIF('Codes SEC'!$B$2:$F$460,X191)&gt;0</f>
        <v>1</v>
      </c>
    </row>
    <row r="192" spans="1:25" ht="39.6" customHeight="1" x14ac:dyDescent="0.3">
      <c r="A192" s="379" t="s">
        <v>2537</v>
      </c>
      <c r="B192" s="410" t="s">
        <v>106</v>
      </c>
      <c r="C192" s="411">
        <v>1</v>
      </c>
      <c r="D192" s="412">
        <v>3</v>
      </c>
      <c r="E192" s="413">
        <v>14</v>
      </c>
      <c r="F192" s="414">
        <v>2007</v>
      </c>
      <c r="G192" s="415">
        <v>18</v>
      </c>
      <c r="H192" s="416">
        <v>20</v>
      </c>
      <c r="I192" s="417" t="s">
        <v>2151</v>
      </c>
      <c r="J192" s="403" t="s">
        <v>2000</v>
      </c>
      <c r="K192" s="404"/>
      <c r="L192" s="404"/>
      <c r="M192" s="405"/>
      <c r="N192" s="618" t="s">
        <v>2760</v>
      </c>
      <c r="O192" s="407"/>
      <c r="P192" s="407">
        <v>0</v>
      </c>
      <c r="Q192" s="407">
        <v>0</v>
      </c>
      <c r="R192" s="408">
        <v>60549</v>
      </c>
      <c r="S192" s="624">
        <v>15599.02</v>
      </c>
      <c r="T192" s="430"/>
      <c r="U192" s="394">
        <f t="shared" si="18"/>
        <v>0</v>
      </c>
      <c r="V192" s="430"/>
      <c r="W192" s="199"/>
      <c r="X192" s="312" t="str">
        <f t="shared" si="20"/>
        <v>18.20</v>
      </c>
      <c r="Y192" s="311" t="b">
        <f>COUNTIF('Codes SEC'!$B$2:$F$460,X192)&gt;0</f>
        <v>1</v>
      </c>
    </row>
    <row r="193" spans="1:25" ht="39" customHeight="1" x14ac:dyDescent="0.3">
      <c r="A193" s="379" t="s">
        <v>2537</v>
      </c>
      <c r="B193" s="410" t="s">
        <v>106</v>
      </c>
      <c r="C193" s="411">
        <v>1</v>
      </c>
      <c r="D193" s="412">
        <v>3</v>
      </c>
      <c r="E193" s="413">
        <v>14</v>
      </c>
      <c r="F193" s="414">
        <v>2007</v>
      </c>
      <c r="G193" s="415">
        <v>18</v>
      </c>
      <c r="H193" s="416">
        <v>20</v>
      </c>
      <c r="I193" s="417" t="s">
        <v>2151</v>
      </c>
      <c r="J193" s="403" t="s">
        <v>2001</v>
      </c>
      <c r="K193" s="404"/>
      <c r="L193" s="404"/>
      <c r="M193" s="405"/>
      <c r="N193" s="618" t="s">
        <v>2761</v>
      </c>
      <c r="O193" s="407"/>
      <c r="P193" s="407">
        <v>0</v>
      </c>
      <c r="Q193" s="407">
        <v>3085</v>
      </c>
      <c r="R193" s="408">
        <v>2250</v>
      </c>
      <c r="S193" s="624">
        <v>0</v>
      </c>
      <c r="T193" s="430"/>
      <c r="U193" s="394">
        <f t="shared" si="18"/>
        <v>0</v>
      </c>
      <c r="V193" s="430"/>
      <c r="W193" s="199"/>
      <c r="X193" s="312" t="str">
        <f t="shared" si="20"/>
        <v>18.20</v>
      </c>
      <c r="Y193" s="311" t="b">
        <f>COUNTIF('Codes SEC'!$B$2:$F$460,X193)&gt;0</f>
        <v>1</v>
      </c>
    </row>
    <row r="194" spans="1:25" ht="14.4" x14ac:dyDescent="0.3">
      <c r="A194" s="379" t="s">
        <v>2537</v>
      </c>
      <c r="B194" s="379" t="s">
        <v>106</v>
      </c>
      <c r="C194" s="380">
        <v>1</v>
      </c>
      <c r="D194" s="381">
        <v>3</v>
      </c>
      <c r="E194" s="382">
        <v>14</v>
      </c>
      <c r="F194" s="383">
        <v>1000</v>
      </c>
      <c r="G194" s="384">
        <v>28</v>
      </c>
      <c r="H194" s="385">
        <v>10</v>
      </c>
      <c r="I194" s="386" t="s">
        <v>2131</v>
      </c>
      <c r="J194" s="387" t="s">
        <v>2005</v>
      </c>
      <c r="K194" s="388"/>
      <c r="L194" s="388"/>
      <c r="M194" s="389"/>
      <c r="N194" s="390" t="s">
        <v>88</v>
      </c>
      <c r="O194" s="391">
        <v>2955.32</v>
      </c>
      <c r="P194" s="391">
        <v>0</v>
      </c>
      <c r="Q194" s="391">
        <v>0</v>
      </c>
      <c r="R194" s="392">
        <v>0</v>
      </c>
      <c r="S194" s="477">
        <v>0</v>
      </c>
      <c r="T194" s="434">
        <v>0</v>
      </c>
      <c r="U194" s="394">
        <f t="shared" si="18"/>
        <v>0</v>
      </c>
      <c r="V194" s="434"/>
      <c r="W194" s="199"/>
      <c r="X194" s="312" t="str">
        <f t="shared" si="20"/>
        <v>28.10</v>
      </c>
      <c r="Y194" s="311" t="b">
        <f>COUNTIF('Codes SEC'!$B$2:$F$460,X194)&gt;0</f>
        <v>1</v>
      </c>
    </row>
    <row r="195" spans="1:25" ht="14.4" x14ac:dyDescent="0.3">
      <c r="A195" s="379" t="s">
        <v>2537</v>
      </c>
      <c r="B195" s="379" t="s">
        <v>106</v>
      </c>
      <c r="C195" s="380">
        <v>1</v>
      </c>
      <c r="D195" s="381">
        <v>3</v>
      </c>
      <c r="E195" s="382">
        <v>14</v>
      </c>
      <c r="F195" s="383">
        <v>1000</v>
      </c>
      <c r="G195" s="384">
        <v>28</v>
      </c>
      <c r="H195" s="385">
        <v>30</v>
      </c>
      <c r="I195" s="386">
        <v>92830000</v>
      </c>
      <c r="J195" s="387" t="s">
        <v>2283</v>
      </c>
      <c r="K195" s="388"/>
      <c r="L195" s="388"/>
      <c r="M195" s="389"/>
      <c r="N195" s="390" t="s">
        <v>2533</v>
      </c>
      <c r="O195" s="435"/>
      <c r="P195" s="391">
        <v>0</v>
      </c>
      <c r="Q195" s="391">
        <v>0</v>
      </c>
      <c r="R195" s="392">
        <v>182350</v>
      </c>
      <c r="S195" s="477">
        <v>2679769.7599999998</v>
      </c>
      <c r="T195" s="393">
        <v>15800</v>
      </c>
      <c r="U195" s="394">
        <f t="shared" si="18"/>
        <v>-15800</v>
      </c>
      <c r="V195" s="436"/>
      <c r="W195" s="199"/>
      <c r="X195" s="312" t="str">
        <f t="shared" si="20"/>
        <v>28.30</v>
      </c>
      <c r="Y195" s="311" t="b">
        <f>COUNTIF('Codes SEC'!$B$2:$F$460,X195)&gt;0</f>
        <v>1</v>
      </c>
    </row>
    <row r="196" spans="1:25" ht="14.4" x14ac:dyDescent="0.3">
      <c r="A196" s="379" t="s">
        <v>2537</v>
      </c>
      <c r="B196" s="379" t="s">
        <v>106</v>
      </c>
      <c r="C196" s="380">
        <v>1</v>
      </c>
      <c r="D196" s="381">
        <v>3</v>
      </c>
      <c r="E196" s="382">
        <v>14</v>
      </c>
      <c r="F196" s="383">
        <v>1000</v>
      </c>
      <c r="G196" s="384">
        <v>28</v>
      </c>
      <c r="H196" s="385">
        <v>30</v>
      </c>
      <c r="I196" s="386">
        <v>92830000</v>
      </c>
      <c r="J196" s="387" t="s">
        <v>2534</v>
      </c>
      <c r="K196" s="388" t="s">
        <v>2419</v>
      </c>
      <c r="L196" s="388" t="s">
        <v>2502</v>
      </c>
      <c r="M196" s="389">
        <v>45397</v>
      </c>
      <c r="N196" s="390" t="s">
        <v>2531</v>
      </c>
      <c r="O196" s="435"/>
      <c r="P196" s="391"/>
      <c r="Q196" s="391"/>
      <c r="R196" s="392">
        <v>0</v>
      </c>
      <c r="S196" s="477">
        <v>82503.929999999993</v>
      </c>
      <c r="T196" s="393">
        <v>3340</v>
      </c>
      <c r="U196" s="394">
        <f t="shared" si="18"/>
        <v>-3340</v>
      </c>
      <c r="V196" s="393"/>
      <c r="W196" s="199"/>
      <c r="X196" s="312" t="str">
        <f t="shared" si="20"/>
        <v>28.30</v>
      </c>
      <c r="Y196" s="311" t="b">
        <f>COUNTIF('Codes SEC'!$B$2:$F$460,X196)&gt;0</f>
        <v>1</v>
      </c>
    </row>
    <row r="197" spans="1:25" ht="24" x14ac:dyDescent="0.3">
      <c r="A197" s="379" t="s">
        <v>2537</v>
      </c>
      <c r="B197" s="410" t="s">
        <v>106</v>
      </c>
      <c r="C197" s="411">
        <v>1</v>
      </c>
      <c r="D197" s="412">
        <v>3</v>
      </c>
      <c r="E197" s="413">
        <v>14</v>
      </c>
      <c r="F197" s="414">
        <v>2007</v>
      </c>
      <c r="G197" s="415">
        <v>28</v>
      </c>
      <c r="H197" s="416">
        <v>30</v>
      </c>
      <c r="I197" s="417">
        <v>92830000</v>
      </c>
      <c r="J197" s="403" t="s">
        <v>2500</v>
      </c>
      <c r="K197" s="636" t="s">
        <v>2794</v>
      </c>
      <c r="L197" s="404" t="s">
        <v>2424</v>
      </c>
      <c r="M197" s="405">
        <v>45281</v>
      </c>
      <c r="N197" s="618" t="s">
        <v>2793</v>
      </c>
      <c r="O197" s="407"/>
      <c r="P197" s="407"/>
      <c r="Q197" s="407"/>
      <c r="R197" s="408">
        <v>3356964.63</v>
      </c>
      <c r="S197" s="624">
        <v>3220988.14</v>
      </c>
      <c r="T197" s="430"/>
      <c r="U197" s="394">
        <f t="shared" si="18"/>
        <v>0</v>
      </c>
      <c r="V197" s="430"/>
      <c r="W197" s="199"/>
      <c r="X197" s="312" t="str">
        <f t="shared" si="20"/>
        <v>28.30</v>
      </c>
      <c r="Y197" s="311" t="b">
        <f>COUNTIF('Codes SEC'!$B$2:$F$460,X197)&gt;0</f>
        <v>1</v>
      </c>
    </row>
    <row r="198" spans="1:25" ht="14.1" customHeight="1" x14ac:dyDescent="0.3">
      <c r="A198" s="379" t="s">
        <v>2537</v>
      </c>
      <c r="B198" s="379" t="s">
        <v>106</v>
      </c>
      <c r="C198" s="380">
        <v>1</v>
      </c>
      <c r="D198" s="381">
        <v>3</v>
      </c>
      <c r="E198" s="444" t="s">
        <v>1856</v>
      </c>
      <c r="F198" s="445" t="s">
        <v>2279</v>
      </c>
      <c r="G198" s="384">
        <v>33</v>
      </c>
      <c r="H198" s="419">
        <v>0</v>
      </c>
      <c r="I198" s="386">
        <v>93300000</v>
      </c>
      <c r="J198" s="387" t="s">
        <v>2490</v>
      </c>
      <c r="K198" s="388"/>
      <c r="L198" s="388"/>
      <c r="M198" s="389"/>
      <c r="N198" s="390" t="s">
        <v>2508</v>
      </c>
      <c r="O198" s="391"/>
      <c r="P198" s="391"/>
      <c r="Q198" s="391">
        <v>0</v>
      </c>
      <c r="R198" s="392">
        <v>0</v>
      </c>
      <c r="S198" s="477">
        <v>0</v>
      </c>
      <c r="T198" s="393"/>
      <c r="U198" s="394">
        <f>V198-T198</f>
        <v>0</v>
      </c>
      <c r="V198" s="393"/>
      <c r="W198" s="199"/>
      <c r="X198" s="312" t="s">
        <v>1779</v>
      </c>
      <c r="Y198" s="311" t="b">
        <f>COUNTIF('Codes SEC'!$B$2:$F$460,X198)&gt;0</f>
        <v>1</v>
      </c>
    </row>
    <row r="199" spans="1:25" ht="36" x14ac:dyDescent="0.3">
      <c r="A199" s="379"/>
      <c r="B199" s="410" t="s">
        <v>106</v>
      </c>
      <c r="C199" s="411">
        <v>1</v>
      </c>
      <c r="D199" s="412">
        <v>3</v>
      </c>
      <c r="E199" s="413">
        <v>14</v>
      </c>
      <c r="F199" s="414">
        <v>2008</v>
      </c>
      <c r="G199" s="415">
        <v>36</v>
      </c>
      <c r="H199" s="437">
        <v>90</v>
      </c>
      <c r="I199" s="417" t="s">
        <v>2130</v>
      </c>
      <c r="J199" s="438" t="s">
        <v>2070</v>
      </c>
      <c r="K199" s="439"/>
      <c r="L199" s="439"/>
      <c r="M199" s="440"/>
      <c r="N199" s="418" t="s">
        <v>2626</v>
      </c>
      <c r="O199" s="427">
        <v>800000</v>
      </c>
      <c r="P199" s="427">
        <v>800000</v>
      </c>
      <c r="Q199" s="427">
        <v>800000</v>
      </c>
      <c r="R199" s="428">
        <v>0</v>
      </c>
      <c r="S199" s="623">
        <v>0</v>
      </c>
      <c r="T199" s="409"/>
      <c r="U199" s="425"/>
      <c r="V199" s="409"/>
      <c r="W199" s="199"/>
      <c r="X199" s="312" t="str">
        <f t="shared" ref="X199:X210" si="21">G199&amp;"."&amp;H199</f>
        <v>36.90</v>
      </c>
      <c r="Y199" s="311" t="b">
        <f>COUNTIF('Codes SEC'!$B$2:$F$460,X199)&gt;0</f>
        <v>1</v>
      </c>
    </row>
    <row r="200" spans="1:25" ht="14.4" x14ac:dyDescent="0.3">
      <c r="A200" s="379" t="s">
        <v>2537</v>
      </c>
      <c r="B200" s="379" t="s">
        <v>106</v>
      </c>
      <c r="C200" s="380">
        <v>1</v>
      </c>
      <c r="D200" s="381">
        <v>3</v>
      </c>
      <c r="E200" s="382">
        <v>14</v>
      </c>
      <c r="F200" s="383">
        <v>1000</v>
      </c>
      <c r="G200" s="384">
        <v>38</v>
      </c>
      <c r="H200" s="419">
        <v>10</v>
      </c>
      <c r="I200" s="386" t="s">
        <v>2132</v>
      </c>
      <c r="J200" s="420" t="s">
        <v>2247</v>
      </c>
      <c r="K200" s="421"/>
      <c r="L200" s="421"/>
      <c r="M200" s="422"/>
      <c r="N200" s="390" t="s">
        <v>2814</v>
      </c>
      <c r="O200" s="391">
        <v>55677.990000000005</v>
      </c>
      <c r="P200" s="391">
        <v>56015.5</v>
      </c>
      <c r="Q200" s="391">
        <v>56497.63</v>
      </c>
      <c r="R200" s="392">
        <v>87732.9</v>
      </c>
      <c r="S200" s="477">
        <v>50391.1</v>
      </c>
      <c r="T200" s="393">
        <v>19048</v>
      </c>
      <c r="U200" s="425">
        <f t="shared" ref="U200:U218" si="22">V200-T200</f>
        <v>-19048</v>
      </c>
      <c r="V200" s="393"/>
      <c r="W200" s="199"/>
      <c r="X200" s="312" t="str">
        <f t="shared" si="21"/>
        <v>38.10</v>
      </c>
      <c r="Y200" s="311" t="b">
        <f>COUNTIF('Codes SEC'!$B$2:$F$460,X200)&gt;0</f>
        <v>1</v>
      </c>
    </row>
    <row r="201" spans="1:25" ht="14.4" x14ac:dyDescent="0.3">
      <c r="A201" s="379" t="s">
        <v>2537</v>
      </c>
      <c r="B201" s="379" t="s">
        <v>106</v>
      </c>
      <c r="C201" s="380">
        <v>1</v>
      </c>
      <c r="D201" s="381">
        <v>3</v>
      </c>
      <c r="E201" s="382">
        <v>14</v>
      </c>
      <c r="F201" s="383">
        <v>1000</v>
      </c>
      <c r="G201" s="384">
        <v>38</v>
      </c>
      <c r="H201" s="419">
        <v>10</v>
      </c>
      <c r="I201" s="386" t="s">
        <v>2132</v>
      </c>
      <c r="J201" s="387" t="s">
        <v>2209</v>
      </c>
      <c r="K201" s="388"/>
      <c r="L201" s="388"/>
      <c r="M201" s="389"/>
      <c r="N201" s="390" t="s">
        <v>2277</v>
      </c>
      <c r="O201" s="423"/>
      <c r="P201" s="423">
        <v>244827.6</v>
      </c>
      <c r="Q201" s="423">
        <v>940554.5</v>
      </c>
      <c r="R201" s="392">
        <v>319799.03000000003</v>
      </c>
      <c r="S201" s="477">
        <v>578226</v>
      </c>
      <c r="T201" s="393">
        <v>324</v>
      </c>
      <c r="U201" s="394">
        <f t="shared" si="22"/>
        <v>-324</v>
      </c>
      <c r="V201" s="393"/>
      <c r="W201" s="199"/>
      <c r="X201" s="312" t="str">
        <f t="shared" si="21"/>
        <v>38.10</v>
      </c>
      <c r="Y201" s="311" t="b">
        <f>COUNTIF('Codes SEC'!$B$2:$F$460,X201)&gt;0</f>
        <v>1</v>
      </c>
    </row>
    <row r="202" spans="1:25" ht="24" x14ac:dyDescent="0.3">
      <c r="A202" s="379" t="s">
        <v>2537</v>
      </c>
      <c r="B202" s="410" t="s">
        <v>106</v>
      </c>
      <c r="C202" s="411">
        <v>1</v>
      </c>
      <c r="D202" s="412">
        <v>3</v>
      </c>
      <c r="E202" s="413">
        <v>14</v>
      </c>
      <c r="F202" s="414">
        <v>2004</v>
      </c>
      <c r="G202" s="415">
        <v>38</v>
      </c>
      <c r="H202" s="416">
        <v>10</v>
      </c>
      <c r="I202" s="417" t="s">
        <v>2132</v>
      </c>
      <c r="J202" s="403" t="s">
        <v>2006</v>
      </c>
      <c r="K202" s="404"/>
      <c r="L202" s="404"/>
      <c r="M202" s="405"/>
      <c r="N202" s="618" t="s">
        <v>2762</v>
      </c>
      <c r="O202" s="427">
        <v>1898334.9200000002</v>
      </c>
      <c r="P202" s="427">
        <v>230785.14</v>
      </c>
      <c r="Q202" s="427">
        <v>261156.24</v>
      </c>
      <c r="R202" s="428">
        <v>296638.28000000003</v>
      </c>
      <c r="S202" s="623">
        <v>833467.18</v>
      </c>
      <c r="T202" s="430"/>
      <c r="U202" s="394">
        <f t="shared" si="22"/>
        <v>0</v>
      </c>
      <c r="V202" s="430"/>
      <c r="W202" s="199"/>
      <c r="X202" s="312" t="str">
        <f t="shared" si="21"/>
        <v>38.10</v>
      </c>
      <c r="Y202" s="311" t="b">
        <f>COUNTIF('Codes SEC'!$B$2:$F$460,X202)&gt;0</f>
        <v>1</v>
      </c>
    </row>
    <row r="203" spans="1:25" ht="24" x14ac:dyDescent="0.3">
      <c r="A203" s="379" t="s">
        <v>2537</v>
      </c>
      <c r="B203" s="410" t="s">
        <v>106</v>
      </c>
      <c r="C203" s="411">
        <v>1</v>
      </c>
      <c r="D203" s="412">
        <v>3</v>
      </c>
      <c r="E203" s="413">
        <v>14</v>
      </c>
      <c r="F203" s="414">
        <v>2004</v>
      </c>
      <c r="G203" s="415">
        <v>38</v>
      </c>
      <c r="H203" s="416">
        <v>10</v>
      </c>
      <c r="I203" s="417" t="s">
        <v>2132</v>
      </c>
      <c r="J203" s="403" t="s">
        <v>2008</v>
      </c>
      <c r="K203" s="404"/>
      <c r="L203" s="404"/>
      <c r="M203" s="405"/>
      <c r="N203" s="618" t="s">
        <v>2763</v>
      </c>
      <c r="O203" s="427"/>
      <c r="P203" s="427">
        <v>1416958.61</v>
      </c>
      <c r="Q203" s="427">
        <v>1181928.68</v>
      </c>
      <c r="R203" s="428">
        <v>1250206.73</v>
      </c>
      <c r="S203" s="623">
        <v>1267831.92</v>
      </c>
      <c r="T203" s="430"/>
      <c r="U203" s="394">
        <f t="shared" si="22"/>
        <v>0</v>
      </c>
      <c r="V203" s="430"/>
      <c r="W203" s="199"/>
      <c r="X203" s="312" t="str">
        <f t="shared" si="21"/>
        <v>38.10</v>
      </c>
      <c r="Y203" s="311" t="b">
        <f>COUNTIF('Codes SEC'!$B$2:$F$460,X203)&gt;0</f>
        <v>1</v>
      </c>
    </row>
    <row r="204" spans="1:25" ht="24" x14ac:dyDescent="0.3">
      <c r="A204" s="379" t="s">
        <v>2537</v>
      </c>
      <c r="B204" s="410" t="s">
        <v>106</v>
      </c>
      <c r="C204" s="411">
        <v>1</v>
      </c>
      <c r="D204" s="412">
        <v>3</v>
      </c>
      <c r="E204" s="413">
        <v>14</v>
      </c>
      <c r="F204" s="414">
        <v>2004</v>
      </c>
      <c r="G204" s="415">
        <v>38</v>
      </c>
      <c r="H204" s="416">
        <v>10</v>
      </c>
      <c r="I204" s="417" t="s">
        <v>2132</v>
      </c>
      <c r="J204" s="403" t="s">
        <v>2009</v>
      </c>
      <c r="K204" s="404"/>
      <c r="L204" s="404"/>
      <c r="M204" s="405"/>
      <c r="N204" s="618" t="s">
        <v>2764</v>
      </c>
      <c r="O204" s="427"/>
      <c r="P204" s="427">
        <v>66460.33</v>
      </c>
      <c r="Q204" s="427">
        <v>63180.89</v>
      </c>
      <c r="R204" s="428">
        <v>105791.6</v>
      </c>
      <c r="S204" s="623">
        <v>94440.35</v>
      </c>
      <c r="T204" s="430"/>
      <c r="U204" s="394">
        <f t="shared" si="22"/>
        <v>0</v>
      </c>
      <c r="V204" s="430"/>
      <c r="W204" s="199"/>
      <c r="X204" s="312" t="str">
        <f t="shared" si="21"/>
        <v>38.10</v>
      </c>
      <c r="Y204" s="311" t="b">
        <f>COUNTIF('Codes SEC'!$B$2:$F$460,X204)&gt;0</f>
        <v>1</v>
      </c>
    </row>
    <row r="205" spans="1:25" ht="24" x14ac:dyDescent="0.3">
      <c r="A205" s="379" t="s">
        <v>2537</v>
      </c>
      <c r="B205" s="410" t="s">
        <v>106</v>
      </c>
      <c r="C205" s="411">
        <v>1</v>
      </c>
      <c r="D205" s="412">
        <v>3</v>
      </c>
      <c r="E205" s="413">
        <v>14</v>
      </c>
      <c r="F205" s="414">
        <v>2004</v>
      </c>
      <c r="G205" s="415">
        <v>38</v>
      </c>
      <c r="H205" s="416">
        <v>10</v>
      </c>
      <c r="I205" s="417" t="s">
        <v>2132</v>
      </c>
      <c r="J205" s="403" t="s">
        <v>2010</v>
      </c>
      <c r="K205" s="404"/>
      <c r="L205" s="404"/>
      <c r="M205" s="405"/>
      <c r="N205" s="618" t="s">
        <v>2783</v>
      </c>
      <c r="O205" s="427"/>
      <c r="P205" s="427">
        <v>322568.17</v>
      </c>
      <c r="Q205" s="427">
        <v>3237939.06</v>
      </c>
      <c r="R205" s="428">
        <v>429689.96</v>
      </c>
      <c r="S205" s="623">
        <v>353652.21</v>
      </c>
      <c r="T205" s="430"/>
      <c r="U205" s="394">
        <f t="shared" si="22"/>
        <v>0</v>
      </c>
      <c r="V205" s="430"/>
      <c r="W205" s="199"/>
      <c r="X205" s="312" t="str">
        <f t="shared" si="21"/>
        <v>38.10</v>
      </c>
      <c r="Y205" s="311" t="b">
        <f>COUNTIF('Codes SEC'!$B$2:$F$460,X205)&gt;0</f>
        <v>1</v>
      </c>
    </row>
    <row r="206" spans="1:25" ht="24" x14ac:dyDescent="0.3">
      <c r="A206" s="379" t="s">
        <v>2537</v>
      </c>
      <c r="B206" s="410" t="s">
        <v>106</v>
      </c>
      <c r="C206" s="411">
        <v>1</v>
      </c>
      <c r="D206" s="412">
        <v>3</v>
      </c>
      <c r="E206" s="413">
        <v>14</v>
      </c>
      <c r="F206" s="414">
        <v>2005</v>
      </c>
      <c r="G206" s="415">
        <v>38</v>
      </c>
      <c r="H206" s="416">
        <v>10</v>
      </c>
      <c r="I206" s="417" t="s">
        <v>2132</v>
      </c>
      <c r="J206" s="403" t="s">
        <v>2263</v>
      </c>
      <c r="K206" s="404"/>
      <c r="L206" s="404"/>
      <c r="M206" s="405"/>
      <c r="N206" s="618" t="s">
        <v>2765</v>
      </c>
      <c r="O206" s="427">
        <v>15152690.889999997</v>
      </c>
      <c r="P206" s="427">
        <v>2703073.24</v>
      </c>
      <c r="Q206" s="427">
        <v>1482104.45</v>
      </c>
      <c r="R206" s="428">
        <v>5002472.1900000004</v>
      </c>
      <c r="S206" s="623">
        <v>5055596.29</v>
      </c>
      <c r="T206" s="430"/>
      <c r="U206" s="394">
        <f t="shared" si="22"/>
        <v>0</v>
      </c>
      <c r="V206" s="430"/>
      <c r="W206" s="199"/>
      <c r="X206" s="312" t="str">
        <f t="shared" si="21"/>
        <v>38.10</v>
      </c>
      <c r="Y206" s="311" t="b">
        <f>COUNTIF('Codes SEC'!$B$2:$F$460,X206)&gt;0</f>
        <v>1</v>
      </c>
    </row>
    <row r="207" spans="1:25" ht="24" x14ac:dyDescent="0.3">
      <c r="A207" s="379" t="s">
        <v>2537</v>
      </c>
      <c r="B207" s="410" t="s">
        <v>106</v>
      </c>
      <c r="C207" s="411">
        <v>1</v>
      </c>
      <c r="D207" s="412">
        <v>3</v>
      </c>
      <c r="E207" s="413">
        <v>14</v>
      </c>
      <c r="F207" s="414">
        <v>2005</v>
      </c>
      <c r="G207" s="415">
        <v>38</v>
      </c>
      <c r="H207" s="416">
        <v>10</v>
      </c>
      <c r="I207" s="417" t="s">
        <v>2132</v>
      </c>
      <c r="J207" s="403" t="s">
        <v>2264</v>
      </c>
      <c r="K207" s="404"/>
      <c r="L207" s="404"/>
      <c r="M207" s="405"/>
      <c r="N207" s="618" t="s">
        <v>2766</v>
      </c>
      <c r="O207" s="427"/>
      <c r="P207" s="427">
        <v>10061187.27</v>
      </c>
      <c r="Q207" s="427">
        <v>14801302.66</v>
      </c>
      <c r="R207" s="428">
        <v>13818215.880000001</v>
      </c>
      <c r="S207" s="623">
        <v>7840529.54</v>
      </c>
      <c r="T207" s="409"/>
      <c r="U207" s="394">
        <f t="shared" si="22"/>
        <v>0</v>
      </c>
      <c r="V207" s="409"/>
      <c r="W207" s="199"/>
      <c r="X207" s="312" t="str">
        <f t="shared" si="21"/>
        <v>38.10</v>
      </c>
      <c r="Y207" s="311" t="b">
        <f>COUNTIF('Codes SEC'!$B$2:$F$460,X207)&gt;0</f>
        <v>1</v>
      </c>
    </row>
    <row r="208" spans="1:25" ht="24" x14ac:dyDescent="0.3">
      <c r="A208" s="379" t="s">
        <v>2537</v>
      </c>
      <c r="B208" s="410" t="s">
        <v>106</v>
      </c>
      <c r="C208" s="411">
        <v>1</v>
      </c>
      <c r="D208" s="412">
        <v>3</v>
      </c>
      <c r="E208" s="413">
        <v>14</v>
      </c>
      <c r="F208" s="399">
        <v>2003</v>
      </c>
      <c r="G208" s="415">
        <v>38</v>
      </c>
      <c r="H208" s="416">
        <v>10</v>
      </c>
      <c r="I208" s="417" t="s">
        <v>2132</v>
      </c>
      <c r="J208" s="403" t="s">
        <v>2034</v>
      </c>
      <c r="K208" s="404"/>
      <c r="L208" s="404"/>
      <c r="M208" s="405"/>
      <c r="N208" s="418" t="s">
        <v>2815</v>
      </c>
      <c r="O208" s="427">
        <v>5393104</v>
      </c>
      <c r="P208" s="427">
        <v>103331.48</v>
      </c>
      <c r="Q208" s="427">
        <v>146034.79999999999</v>
      </c>
      <c r="R208" s="428">
        <v>154887.13</v>
      </c>
      <c r="S208" s="623">
        <v>162677.5</v>
      </c>
      <c r="T208" s="409">
        <v>190</v>
      </c>
      <c r="U208" s="394">
        <f t="shared" si="22"/>
        <v>-190</v>
      </c>
      <c r="V208" s="430"/>
      <c r="W208" s="199"/>
      <c r="X208" s="312" t="str">
        <f t="shared" si="21"/>
        <v>38.10</v>
      </c>
      <c r="Y208" s="311" t="b">
        <f>COUNTIF('Codes SEC'!$B$2:$F$460,X208)&gt;0</f>
        <v>1</v>
      </c>
    </row>
    <row r="209" spans="1:25" ht="24" x14ac:dyDescent="0.3">
      <c r="A209" s="379" t="s">
        <v>2537</v>
      </c>
      <c r="B209" s="395" t="s">
        <v>106</v>
      </c>
      <c r="C209" s="396">
        <v>1</v>
      </c>
      <c r="D209" s="397">
        <v>3</v>
      </c>
      <c r="E209" s="398">
        <v>14</v>
      </c>
      <c r="F209" s="399">
        <v>2003</v>
      </c>
      <c r="G209" s="400">
        <v>38</v>
      </c>
      <c r="H209" s="432">
        <v>10</v>
      </c>
      <c r="I209" s="402">
        <v>93810000</v>
      </c>
      <c r="J209" s="403" t="s">
        <v>2300</v>
      </c>
      <c r="K209" s="404" t="s">
        <v>2419</v>
      </c>
      <c r="L209" s="404" t="s">
        <v>2422</v>
      </c>
      <c r="M209" s="405">
        <v>44943</v>
      </c>
      <c r="N209" s="618" t="s">
        <v>2816</v>
      </c>
      <c r="O209" s="427"/>
      <c r="P209" s="427">
        <v>0</v>
      </c>
      <c r="Q209" s="427">
        <v>862931.6</v>
      </c>
      <c r="R209" s="428">
        <v>3000000</v>
      </c>
      <c r="S209" s="623">
        <v>8810729.0500000007</v>
      </c>
      <c r="T209" s="430">
        <v>4500</v>
      </c>
      <c r="U209" s="394">
        <f t="shared" si="22"/>
        <v>-4500</v>
      </c>
      <c r="V209" s="430"/>
      <c r="W209" s="199"/>
      <c r="X209" s="312" t="str">
        <f t="shared" si="21"/>
        <v>38.10</v>
      </c>
      <c r="Y209" s="311" t="b">
        <f>COUNTIF('Codes SEC'!$B$2:$F$460,X209)&gt;0</f>
        <v>1</v>
      </c>
    </row>
    <row r="210" spans="1:25" ht="14.4" x14ac:dyDescent="0.3">
      <c r="A210" s="379" t="s">
        <v>2537</v>
      </c>
      <c r="B210" s="379" t="s">
        <v>106</v>
      </c>
      <c r="C210" s="380">
        <v>1</v>
      </c>
      <c r="D210" s="381">
        <v>3</v>
      </c>
      <c r="E210" s="382">
        <v>14</v>
      </c>
      <c r="F210" s="383">
        <v>1000</v>
      </c>
      <c r="G210" s="384">
        <v>38</v>
      </c>
      <c r="H210" s="441">
        <v>30</v>
      </c>
      <c r="I210" s="386" t="s">
        <v>2153</v>
      </c>
      <c r="J210" s="387" t="s">
        <v>2013</v>
      </c>
      <c r="K210" s="388"/>
      <c r="L210" s="388"/>
      <c r="M210" s="389"/>
      <c r="N210" s="390" t="s">
        <v>85</v>
      </c>
      <c r="O210" s="423">
        <v>0</v>
      </c>
      <c r="P210" s="423">
        <v>0</v>
      </c>
      <c r="Q210" s="423">
        <v>0</v>
      </c>
      <c r="R210" s="424">
        <v>0</v>
      </c>
      <c r="S210" s="478">
        <v>0</v>
      </c>
      <c r="T210" s="393">
        <v>0</v>
      </c>
      <c r="U210" s="394">
        <f t="shared" si="22"/>
        <v>0</v>
      </c>
      <c r="V210" s="393"/>
      <c r="W210" s="199"/>
      <c r="X210" s="312" t="str">
        <f t="shared" si="21"/>
        <v>38.30</v>
      </c>
      <c r="Y210" s="311" t="b">
        <f>COUNTIF('Codes SEC'!$B$2:$F$460,X210)&gt;0</f>
        <v>1</v>
      </c>
    </row>
    <row r="211" spans="1:25" ht="14.4" x14ac:dyDescent="0.3">
      <c r="A211" s="379" t="s">
        <v>2537</v>
      </c>
      <c r="B211" s="379" t="s">
        <v>106</v>
      </c>
      <c r="C211" s="380">
        <v>1</v>
      </c>
      <c r="D211" s="381">
        <v>3</v>
      </c>
      <c r="E211" s="382">
        <v>14</v>
      </c>
      <c r="F211" s="383">
        <v>1000</v>
      </c>
      <c r="G211" s="384">
        <v>38</v>
      </c>
      <c r="H211" s="385">
        <v>50</v>
      </c>
      <c r="I211" s="386">
        <v>93850000</v>
      </c>
      <c r="J211" s="388" t="s">
        <v>2705</v>
      </c>
      <c r="K211" s="388"/>
      <c r="L211" s="388"/>
      <c r="M211" s="389"/>
      <c r="N211" s="390" t="s">
        <v>2801</v>
      </c>
      <c r="O211" s="566"/>
      <c r="P211" s="566"/>
      <c r="Q211" s="566"/>
      <c r="R211" s="567"/>
      <c r="S211" s="627">
        <v>0</v>
      </c>
      <c r="T211" s="393">
        <v>1130</v>
      </c>
      <c r="U211" s="394">
        <f>V211-T211</f>
        <v>-1130</v>
      </c>
      <c r="V211" s="393"/>
      <c r="W211" s="199"/>
      <c r="X211" s="312"/>
      <c r="Y211" s="311"/>
    </row>
    <row r="212" spans="1:25" ht="24" x14ac:dyDescent="0.3">
      <c r="A212" s="379" t="s">
        <v>2537</v>
      </c>
      <c r="B212" s="410" t="s">
        <v>106</v>
      </c>
      <c r="C212" s="411">
        <v>1</v>
      </c>
      <c r="D212" s="412">
        <v>3</v>
      </c>
      <c r="E212" s="413">
        <v>14</v>
      </c>
      <c r="F212" s="414">
        <v>2005</v>
      </c>
      <c r="G212" s="415">
        <v>38</v>
      </c>
      <c r="H212" s="416">
        <v>50</v>
      </c>
      <c r="I212" s="417" t="s">
        <v>2152</v>
      </c>
      <c r="J212" s="403" t="s">
        <v>2011</v>
      </c>
      <c r="K212" s="404"/>
      <c r="L212" s="404"/>
      <c r="M212" s="405"/>
      <c r="N212" s="618" t="s">
        <v>2767</v>
      </c>
      <c r="O212" s="427"/>
      <c r="P212" s="427">
        <v>1286598.5</v>
      </c>
      <c r="Q212" s="427">
        <v>2229370.11</v>
      </c>
      <c r="R212" s="428">
        <v>156773.67000000001</v>
      </c>
      <c r="S212" s="623">
        <v>116047.36</v>
      </c>
      <c r="T212" s="409">
        <v>0</v>
      </c>
      <c r="U212" s="394">
        <f t="shared" si="22"/>
        <v>0</v>
      </c>
      <c r="V212" s="409"/>
      <c r="W212" s="199"/>
      <c r="X212" s="312" t="str">
        <f>G212&amp;"."&amp;H212</f>
        <v>38.50</v>
      </c>
      <c r="Y212" s="311" t="b">
        <f>COUNTIF('Codes SEC'!$B$2:$F$460,X212)&gt;0</f>
        <v>1</v>
      </c>
    </row>
    <row r="213" spans="1:25" ht="24" x14ac:dyDescent="0.3">
      <c r="A213" s="379" t="s">
        <v>2537</v>
      </c>
      <c r="B213" s="410" t="s">
        <v>106</v>
      </c>
      <c r="C213" s="411">
        <v>1</v>
      </c>
      <c r="D213" s="412">
        <v>3</v>
      </c>
      <c r="E213" s="413">
        <v>14</v>
      </c>
      <c r="F213" s="414">
        <v>2005</v>
      </c>
      <c r="G213" s="415">
        <v>38</v>
      </c>
      <c r="H213" s="431">
        <v>50</v>
      </c>
      <c r="I213" s="417" t="s">
        <v>2152</v>
      </c>
      <c r="J213" s="403" t="s">
        <v>2012</v>
      </c>
      <c r="K213" s="404"/>
      <c r="L213" s="404"/>
      <c r="M213" s="405"/>
      <c r="N213" s="618" t="s">
        <v>2768</v>
      </c>
      <c r="O213" s="427"/>
      <c r="P213" s="427">
        <v>17621.11</v>
      </c>
      <c r="Q213" s="427">
        <v>31071.06</v>
      </c>
      <c r="R213" s="428">
        <v>6466.5</v>
      </c>
      <c r="S213" s="623">
        <v>5255.6</v>
      </c>
      <c r="T213" s="430">
        <v>0</v>
      </c>
      <c r="U213" s="394">
        <f t="shared" si="22"/>
        <v>0</v>
      </c>
      <c r="V213" s="430"/>
      <c r="W213" s="199"/>
      <c r="X213" s="312" t="str">
        <f>G213&amp;"."&amp;H213</f>
        <v>38.50</v>
      </c>
      <c r="Y213" s="311" t="b">
        <f>COUNTIF('Codes SEC'!$B$2:$F$460,X213)&gt;0</f>
        <v>1</v>
      </c>
    </row>
    <row r="214" spans="1:25" ht="36" x14ac:dyDescent="0.3">
      <c r="A214" s="379" t="s">
        <v>2537</v>
      </c>
      <c r="B214" s="410" t="s">
        <v>106</v>
      </c>
      <c r="C214" s="411">
        <v>1</v>
      </c>
      <c r="D214" s="412">
        <v>3</v>
      </c>
      <c r="E214" s="413">
        <v>14</v>
      </c>
      <c r="F214" s="414">
        <v>2006</v>
      </c>
      <c r="G214" s="415">
        <v>38</v>
      </c>
      <c r="H214" s="416">
        <v>50</v>
      </c>
      <c r="I214" s="417" t="s">
        <v>2152</v>
      </c>
      <c r="J214" s="403" t="s">
        <v>2033</v>
      </c>
      <c r="K214" s="404"/>
      <c r="L214" s="404"/>
      <c r="M214" s="405"/>
      <c r="N214" s="418" t="s">
        <v>2769</v>
      </c>
      <c r="O214" s="427">
        <v>27317340.259999998</v>
      </c>
      <c r="P214" s="427">
        <v>37918533.490000002</v>
      </c>
      <c r="Q214" s="427">
        <v>27446087.43</v>
      </c>
      <c r="R214" s="428">
        <v>43061767.049999997</v>
      </c>
      <c r="S214" s="623">
        <v>47387972</v>
      </c>
      <c r="T214" s="409">
        <v>0</v>
      </c>
      <c r="U214" s="394">
        <f t="shared" si="22"/>
        <v>0</v>
      </c>
      <c r="V214" s="409"/>
      <c r="W214" s="199"/>
      <c r="X214" s="312" t="str">
        <f>G214&amp;"."&amp;H214</f>
        <v>38.50</v>
      </c>
      <c r="Y214" s="311" t="b">
        <f>COUNTIF('Codes SEC'!$B$2:$F$460,X214)&gt;0</f>
        <v>1</v>
      </c>
    </row>
    <row r="215" spans="1:25" ht="24" x14ac:dyDescent="0.3">
      <c r="A215" s="379" t="s">
        <v>2537</v>
      </c>
      <c r="B215" s="410" t="s">
        <v>106</v>
      </c>
      <c r="C215" s="411">
        <v>1</v>
      </c>
      <c r="D215" s="412">
        <v>3</v>
      </c>
      <c r="E215" s="413">
        <v>14</v>
      </c>
      <c r="F215" s="414">
        <v>2003</v>
      </c>
      <c r="G215" s="415">
        <v>38</v>
      </c>
      <c r="H215" s="416">
        <v>50</v>
      </c>
      <c r="I215" s="417" t="s">
        <v>2152</v>
      </c>
      <c r="J215" s="404" t="s">
        <v>2706</v>
      </c>
      <c r="K215" s="404"/>
      <c r="L215" s="404"/>
      <c r="M215" s="405"/>
      <c r="N215" s="418" t="s">
        <v>2802</v>
      </c>
      <c r="O215" s="427"/>
      <c r="P215" s="427"/>
      <c r="Q215" s="427"/>
      <c r="R215" s="428"/>
      <c r="S215" s="623">
        <v>0</v>
      </c>
      <c r="T215" s="409">
        <v>87507</v>
      </c>
      <c r="U215" s="394">
        <f t="shared" si="22"/>
        <v>-87507</v>
      </c>
      <c r="V215" s="409"/>
      <c r="W215" s="199"/>
      <c r="X215" s="312"/>
      <c r="Y215" s="311"/>
    </row>
    <row r="216" spans="1:25" ht="14.4" x14ac:dyDescent="0.3">
      <c r="A216" s="379" t="s">
        <v>2537</v>
      </c>
      <c r="B216" s="379" t="s">
        <v>106</v>
      </c>
      <c r="C216" s="380">
        <v>1</v>
      </c>
      <c r="D216" s="381">
        <v>3</v>
      </c>
      <c r="E216" s="382">
        <v>14</v>
      </c>
      <c r="F216" s="383">
        <v>1000</v>
      </c>
      <c r="G216" s="384">
        <v>39</v>
      </c>
      <c r="H216" s="385">
        <v>10</v>
      </c>
      <c r="I216" s="386" t="s">
        <v>2125</v>
      </c>
      <c r="J216" s="387" t="s">
        <v>2265</v>
      </c>
      <c r="K216" s="388"/>
      <c r="L216" s="388"/>
      <c r="M216" s="389"/>
      <c r="N216" s="390" t="s">
        <v>2539</v>
      </c>
      <c r="O216" s="391">
        <v>0</v>
      </c>
      <c r="P216" s="391">
        <v>0</v>
      </c>
      <c r="Q216" s="391">
        <v>15194.26</v>
      </c>
      <c r="R216" s="392">
        <v>234195</v>
      </c>
      <c r="S216" s="477">
        <v>0</v>
      </c>
      <c r="T216" s="442">
        <v>0</v>
      </c>
      <c r="U216" s="394">
        <f t="shared" si="22"/>
        <v>0</v>
      </c>
      <c r="V216" s="442"/>
      <c r="W216" s="199"/>
      <c r="X216" s="312" t="str">
        <f t="shared" ref="X216:X224" si="23">G216&amp;"."&amp;H216</f>
        <v>39.10</v>
      </c>
      <c r="Y216" s="311" t="b">
        <f>COUNTIF('Codes SEC'!$B$2:$F$460,X216)&gt;0</f>
        <v>1</v>
      </c>
    </row>
    <row r="217" spans="1:25" ht="14.1" customHeight="1" x14ac:dyDescent="0.3">
      <c r="A217" s="379" t="s">
        <v>2537</v>
      </c>
      <c r="B217" s="379" t="s">
        <v>106</v>
      </c>
      <c r="C217" s="380">
        <v>1</v>
      </c>
      <c r="D217" s="381">
        <v>3</v>
      </c>
      <c r="E217" s="382">
        <v>14</v>
      </c>
      <c r="F217" s="383">
        <v>1000</v>
      </c>
      <c r="G217" s="384">
        <v>39</v>
      </c>
      <c r="H217" s="385">
        <v>10</v>
      </c>
      <c r="I217" s="386" t="s">
        <v>2125</v>
      </c>
      <c r="J217" s="387" t="s">
        <v>2014</v>
      </c>
      <c r="K217" s="388"/>
      <c r="L217" s="388"/>
      <c r="M217" s="389"/>
      <c r="N217" s="390" t="s">
        <v>2770</v>
      </c>
      <c r="O217" s="423">
        <v>0</v>
      </c>
      <c r="P217" s="423">
        <v>0</v>
      </c>
      <c r="Q217" s="423">
        <v>519050.32</v>
      </c>
      <c r="R217" s="424">
        <v>44948.27</v>
      </c>
      <c r="S217" s="478">
        <v>0</v>
      </c>
      <c r="T217" s="436"/>
      <c r="U217" s="394">
        <f t="shared" si="22"/>
        <v>0</v>
      </c>
      <c r="V217" s="436"/>
      <c r="W217" s="199"/>
      <c r="X217" s="312" t="str">
        <f t="shared" si="23"/>
        <v>39.10</v>
      </c>
      <c r="Y217" s="311" t="b">
        <f>COUNTIF('Codes SEC'!$B$2:$F$460,X217)&gt;0</f>
        <v>1</v>
      </c>
    </row>
    <row r="218" spans="1:25" ht="14.4" x14ac:dyDescent="0.3">
      <c r="A218" s="379" t="s">
        <v>2537</v>
      </c>
      <c r="B218" s="379" t="s">
        <v>106</v>
      </c>
      <c r="C218" s="380">
        <v>1</v>
      </c>
      <c r="D218" s="381">
        <v>3</v>
      </c>
      <c r="E218" s="382">
        <v>14</v>
      </c>
      <c r="F218" s="383">
        <v>1000</v>
      </c>
      <c r="G218" s="384">
        <v>46</v>
      </c>
      <c r="H218" s="385">
        <v>40</v>
      </c>
      <c r="I218" s="386" t="s">
        <v>2126</v>
      </c>
      <c r="J218" s="387" t="s">
        <v>2210</v>
      </c>
      <c r="K218" s="388"/>
      <c r="L218" s="388"/>
      <c r="M218" s="389"/>
      <c r="N218" s="390" t="s">
        <v>2771</v>
      </c>
      <c r="O218" s="423"/>
      <c r="P218" s="423">
        <v>0</v>
      </c>
      <c r="Q218" s="423">
        <v>0</v>
      </c>
      <c r="R218" s="424">
        <v>21000000</v>
      </c>
      <c r="S218" s="478">
        <v>0</v>
      </c>
      <c r="T218" s="393"/>
      <c r="U218" s="394">
        <f t="shared" si="22"/>
        <v>0</v>
      </c>
      <c r="V218" s="436"/>
      <c r="W218" s="199"/>
      <c r="X218" s="312" t="str">
        <f t="shared" si="23"/>
        <v>46.40</v>
      </c>
      <c r="Y218" s="311" t="b">
        <f>COUNTIF('Codes SEC'!$B$2:$F$460,X218)&gt;0</f>
        <v>1</v>
      </c>
    </row>
    <row r="219" spans="1:25" ht="24" x14ac:dyDescent="0.3">
      <c r="A219" s="379"/>
      <c r="B219" s="410"/>
      <c r="C219" s="411">
        <v>1</v>
      </c>
      <c r="D219" s="412">
        <v>3</v>
      </c>
      <c r="E219" s="413">
        <v>15</v>
      </c>
      <c r="F219" s="414"/>
      <c r="G219" s="415">
        <v>16</v>
      </c>
      <c r="H219" s="416">
        <v>11</v>
      </c>
      <c r="I219" s="443" t="s">
        <v>2122</v>
      </c>
      <c r="J219" s="403" t="s">
        <v>1966</v>
      </c>
      <c r="K219" s="404"/>
      <c r="L219" s="404"/>
      <c r="M219" s="405"/>
      <c r="N219" s="426" t="s">
        <v>2675</v>
      </c>
      <c r="O219" s="427">
        <v>271394.34999999998</v>
      </c>
      <c r="P219" s="427"/>
      <c r="Q219" s="427"/>
      <c r="R219" s="428"/>
      <c r="S219" s="623">
        <v>0</v>
      </c>
      <c r="T219" s="409"/>
      <c r="U219" s="394"/>
      <c r="V219" s="409"/>
      <c r="W219" s="199"/>
      <c r="X219" s="312" t="str">
        <f t="shared" si="23"/>
        <v>16.11</v>
      </c>
      <c r="Y219" s="311" t="b">
        <f>COUNTIF('Codes SEC'!$B$2:$F$460,X219)&gt;0</f>
        <v>1</v>
      </c>
    </row>
    <row r="220" spans="1:25" ht="14.4" x14ac:dyDescent="0.3">
      <c r="A220" s="379" t="s">
        <v>2537</v>
      </c>
      <c r="B220" s="379" t="s">
        <v>108</v>
      </c>
      <c r="C220" s="380">
        <v>1</v>
      </c>
      <c r="D220" s="381">
        <v>3</v>
      </c>
      <c r="E220" s="382">
        <v>16</v>
      </c>
      <c r="F220" s="383">
        <v>1000</v>
      </c>
      <c r="G220" s="384">
        <v>28</v>
      </c>
      <c r="H220" s="385">
        <v>10</v>
      </c>
      <c r="I220" s="386" t="s">
        <v>2131</v>
      </c>
      <c r="J220" s="387" t="s">
        <v>1974</v>
      </c>
      <c r="K220" s="388"/>
      <c r="L220" s="388"/>
      <c r="M220" s="389"/>
      <c r="N220" s="390" t="s">
        <v>115</v>
      </c>
      <c r="O220" s="391">
        <v>0</v>
      </c>
      <c r="P220" s="391">
        <v>0</v>
      </c>
      <c r="Q220" s="391">
        <v>0</v>
      </c>
      <c r="R220" s="392">
        <v>0</v>
      </c>
      <c r="S220" s="477">
        <v>0</v>
      </c>
      <c r="T220" s="436">
        <v>0</v>
      </c>
      <c r="U220" s="394">
        <f>V220-T220</f>
        <v>0</v>
      </c>
      <c r="V220" s="436"/>
      <c r="W220" s="199"/>
      <c r="X220" s="312" t="str">
        <f t="shared" si="23"/>
        <v>28.10</v>
      </c>
      <c r="Y220" s="311" t="b">
        <f>COUNTIF('Codes SEC'!$B$2:$F$460,X220)&gt;0</f>
        <v>1</v>
      </c>
    </row>
    <row r="221" spans="1:25" ht="14.4" x14ac:dyDescent="0.3">
      <c r="A221" s="379" t="s">
        <v>2537</v>
      </c>
      <c r="B221" s="379" t="s">
        <v>108</v>
      </c>
      <c r="C221" s="380">
        <v>1</v>
      </c>
      <c r="D221" s="381">
        <v>3</v>
      </c>
      <c r="E221" s="382">
        <v>16</v>
      </c>
      <c r="F221" s="383">
        <v>1000</v>
      </c>
      <c r="G221" s="384">
        <v>28</v>
      </c>
      <c r="H221" s="385">
        <v>10</v>
      </c>
      <c r="I221" s="386" t="s">
        <v>2131</v>
      </c>
      <c r="J221" s="387" t="s">
        <v>1975</v>
      </c>
      <c r="K221" s="388"/>
      <c r="L221" s="388"/>
      <c r="M221" s="389"/>
      <c r="N221" s="390" t="s">
        <v>86</v>
      </c>
      <c r="O221" s="391">
        <v>0</v>
      </c>
      <c r="P221" s="391">
        <v>0</v>
      </c>
      <c r="Q221" s="391">
        <v>0</v>
      </c>
      <c r="R221" s="392">
        <v>0</v>
      </c>
      <c r="S221" s="477">
        <v>0</v>
      </c>
      <c r="T221" s="393">
        <v>0</v>
      </c>
      <c r="U221" s="394">
        <f>V221-T221</f>
        <v>0</v>
      </c>
      <c r="V221" s="393"/>
      <c r="W221" s="199"/>
      <c r="X221" s="312" t="str">
        <f t="shared" si="23"/>
        <v>28.10</v>
      </c>
      <c r="Y221" s="311" t="b">
        <f>COUNTIF('Codes SEC'!$B$2:$F$460,X221)&gt;0</f>
        <v>1</v>
      </c>
    </row>
    <row r="222" spans="1:25" ht="27.45" customHeight="1" x14ac:dyDescent="0.3">
      <c r="A222" s="379"/>
      <c r="B222" s="410" t="s">
        <v>108</v>
      </c>
      <c r="C222" s="411">
        <v>1</v>
      </c>
      <c r="D222" s="412">
        <v>3</v>
      </c>
      <c r="E222" s="413">
        <v>16</v>
      </c>
      <c r="F222" s="414">
        <v>2023</v>
      </c>
      <c r="G222" s="415">
        <v>28</v>
      </c>
      <c r="H222" s="416">
        <v>30</v>
      </c>
      <c r="I222" s="417" t="s">
        <v>2133</v>
      </c>
      <c r="J222" s="403" t="s">
        <v>1976</v>
      </c>
      <c r="K222" s="404"/>
      <c r="L222" s="404"/>
      <c r="M222" s="405"/>
      <c r="N222" s="418" t="s">
        <v>2676</v>
      </c>
      <c r="O222" s="427"/>
      <c r="P222" s="427">
        <v>6077.48</v>
      </c>
      <c r="Q222" s="427">
        <v>0</v>
      </c>
      <c r="R222" s="428">
        <v>0</v>
      </c>
      <c r="S222" s="623">
        <v>0</v>
      </c>
      <c r="T222" s="409"/>
      <c r="U222" s="394"/>
      <c r="V222" s="409"/>
      <c r="W222" s="199"/>
      <c r="X222" s="312" t="str">
        <f t="shared" si="23"/>
        <v>28.30</v>
      </c>
      <c r="Y222" s="311" t="b">
        <f>COUNTIF('Codes SEC'!$B$2:$F$460,X222)&gt;0</f>
        <v>1</v>
      </c>
    </row>
    <row r="223" spans="1:25" ht="14.4" x14ac:dyDescent="0.3">
      <c r="A223" s="379" t="s">
        <v>2537</v>
      </c>
      <c r="B223" s="379" t="s">
        <v>108</v>
      </c>
      <c r="C223" s="380">
        <v>1</v>
      </c>
      <c r="D223" s="381">
        <v>3</v>
      </c>
      <c r="E223" s="382">
        <v>16</v>
      </c>
      <c r="F223" s="383">
        <v>1000</v>
      </c>
      <c r="G223" s="384">
        <v>38</v>
      </c>
      <c r="H223" s="385">
        <v>10</v>
      </c>
      <c r="I223" s="386" t="s">
        <v>2132</v>
      </c>
      <c r="J223" s="420" t="s">
        <v>2229</v>
      </c>
      <c r="K223" s="421"/>
      <c r="L223" s="421"/>
      <c r="M223" s="422"/>
      <c r="N223" s="390" t="s">
        <v>2595</v>
      </c>
      <c r="O223" s="423"/>
      <c r="P223" s="423">
        <v>1000</v>
      </c>
      <c r="Q223" s="423">
        <v>17376.099999999999</v>
      </c>
      <c r="R223" s="424">
        <v>0</v>
      </c>
      <c r="S223" s="478">
        <v>23006</v>
      </c>
      <c r="T223" s="393">
        <v>0</v>
      </c>
      <c r="U223" s="425">
        <f t="shared" ref="U223:U231" si="24">V223-T223</f>
        <v>0</v>
      </c>
      <c r="V223" s="393"/>
      <c r="W223" s="199"/>
      <c r="X223" s="312" t="str">
        <f t="shared" si="23"/>
        <v>38.10</v>
      </c>
      <c r="Y223" s="311" t="b">
        <f>COUNTIF('Codes SEC'!$B$2:$F$460,X223)&gt;0</f>
        <v>1</v>
      </c>
    </row>
    <row r="224" spans="1:25" ht="14.1" customHeight="1" x14ac:dyDescent="0.3">
      <c r="A224" s="379" t="s">
        <v>2537</v>
      </c>
      <c r="B224" s="379" t="s">
        <v>108</v>
      </c>
      <c r="C224" s="380">
        <v>1</v>
      </c>
      <c r="D224" s="381">
        <v>3</v>
      </c>
      <c r="E224" s="382">
        <v>16</v>
      </c>
      <c r="F224" s="383">
        <v>1000</v>
      </c>
      <c r="G224" s="384">
        <v>38</v>
      </c>
      <c r="H224" s="419">
        <v>50</v>
      </c>
      <c r="I224" s="386" t="s">
        <v>2152</v>
      </c>
      <c r="J224" s="420" t="s">
        <v>2233</v>
      </c>
      <c r="K224" s="421"/>
      <c r="L224" s="421"/>
      <c r="M224" s="422"/>
      <c r="N224" s="390" t="s">
        <v>2594</v>
      </c>
      <c r="O224" s="423"/>
      <c r="P224" s="423">
        <v>28738.95</v>
      </c>
      <c r="Q224" s="423">
        <v>0</v>
      </c>
      <c r="R224" s="424">
        <v>0</v>
      </c>
      <c r="S224" s="478">
        <v>842.9</v>
      </c>
      <c r="T224" s="393">
        <v>0</v>
      </c>
      <c r="U224" s="425">
        <f t="shared" si="24"/>
        <v>0</v>
      </c>
      <c r="V224" s="393"/>
      <c r="W224" s="199"/>
      <c r="X224" s="312" t="str">
        <f t="shared" si="23"/>
        <v>38.50</v>
      </c>
      <c r="Y224" s="311" t="b">
        <f>COUNTIF('Codes SEC'!$B$2:$F$460,X224)&gt;0</f>
        <v>1</v>
      </c>
    </row>
    <row r="225" spans="1:25" ht="24" x14ac:dyDescent="0.3">
      <c r="A225" s="379" t="s">
        <v>2537</v>
      </c>
      <c r="B225" s="379" t="s">
        <v>105</v>
      </c>
      <c r="C225" s="380">
        <v>1</v>
      </c>
      <c r="D225" s="381">
        <v>3</v>
      </c>
      <c r="E225" s="382">
        <v>17</v>
      </c>
      <c r="F225" s="383">
        <v>1000</v>
      </c>
      <c r="G225" s="384">
        <v>38</v>
      </c>
      <c r="H225" s="419">
        <v>10</v>
      </c>
      <c r="I225" s="386">
        <v>93810000</v>
      </c>
      <c r="J225" s="421" t="s">
        <v>2609</v>
      </c>
      <c r="K225" s="421"/>
      <c r="L225" s="421"/>
      <c r="M225" s="422"/>
      <c r="N225" s="390" t="s">
        <v>2691</v>
      </c>
      <c r="O225" s="423"/>
      <c r="P225" s="423"/>
      <c r="Q225" s="423"/>
      <c r="R225" s="424"/>
      <c r="S225" s="478">
        <v>3750000</v>
      </c>
      <c r="T225" s="393">
        <v>6000</v>
      </c>
      <c r="U225" s="425">
        <f t="shared" si="24"/>
        <v>-6000</v>
      </c>
      <c r="V225" s="393"/>
      <c r="W225" s="199"/>
      <c r="X225" s="312"/>
      <c r="Y225" s="311"/>
    </row>
    <row r="226" spans="1:25" ht="24" x14ac:dyDescent="0.3">
      <c r="A226" s="379" t="s">
        <v>2537</v>
      </c>
      <c r="B226" s="410" t="s">
        <v>106</v>
      </c>
      <c r="C226" s="411">
        <v>2</v>
      </c>
      <c r="D226" s="412">
        <v>3</v>
      </c>
      <c r="E226" s="413">
        <v>14</v>
      </c>
      <c r="F226" s="414">
        <v>2003</v>
      </c>
      <c r="G226" s="415">
        <v>63</v>
      </c>
      <c r="H226" s="416">
        <v>21</v>
      </c>
      <c r="I226" s="417">
        <v>96321000</v>
      </c>
      <c r="J226" s="403" t="s">
        <v>2795</v>
      </c>
      <c r="K226" s="404" t="s">
        <v>2419</v>
      </c>
      <c r="L226" s="404" t="s">
        <v>2605</v>
      </c>
      <c r="M226" s="405">
        <v>45999</v>
      </c>
      <c r="N226" s="418" t="s">
        <v>2796</v>
      </c>
      <c r="O226" s="427"/>
      <c r="P226" s="427"/>
      <c r="Q226" s="427"/>
      <c r="R226" s="428"/>
      <c r="S226" s="623">
        <v>65</v>
      </c>
      <c r="T226" s="409">
        <v>0</v>
      </c>
      <c r="U226" s="394">
        <f t="shared" si="24"/>
        <v>0</v>
      </c>
      <c r="V226" s="409"/>
      <c r="W226" s="199"/>
      <c r="X226" s="312"/>
      <c r="Y226" s="311"/>
    </row>
    <row r="227" spans="1:25" ht="14.1" customHeight="1" x14ac:dyDescent="0.3">
      <c r="A227" s="379" t="s">
        <v>2537</v>
      </c>
      <c r="B227" s="379" t="s">
        <v>106</v>
      </c>
      <c r="C227" s="380">
        <v>2</v>
      </c>
      <c r="D227" s="381">
        <v>3</v>
      </c>
      <c r="E227" s="382">
        <v>14</v>
      </c>
      <c r="F227" s="383">
        <v>1000</v>
      </c>
      <c r="G227" s="384">
        <v>66</v>
      </c>
      <c r="H227" s="419">
        <v>42</v>
      </c>
      <c r="I227" s="386" t="s">
        <v>2154</v>
      </c>
      <c r="J227" s="387" t="s">
        <v>2211</v>
      </c>
      <c r="K227" s="388"/>
      <c r="L227" s="388"/>
      <c r="M227" s="389"/>
      <c r="N227" s="390" t="s">
        <v>120</v>
      </c>
      <c r="O227" s="391">
        <v>0</v>
      </c>
      <c r="P227" s="391">
        <v>0</v>
      </c>
      <c r="Q227" s="391">
        <v>0</v>
      </c>
      <c r="R227" s="392">
        <v>0</v>
      </c>
      <c r="S227" s="477">
        <v>0</v>
      </c>
      <c r="T227" s="393"/>
      <c r="U227" s="394">
        <f t="shared" si="24"/>
        <v>0</v>
      </c>
      <c r="V227" s="393"/>
      <c r="W227" s="199"/>
      <c r="X227" s="312" t="str">
        <f t="shared" ref="X227:X236" si="25">G227&amp;"."&amp;H227</f>
        <v>66.42</v>
      </c>
      <c r="Y227" s="311" t="b">
        <f>COUNTIF('Codes SEC'!$B$2:$F$460,X227)&gt;0</f>
        <v>1</v>
      </c>
    </row>
    <row r="228" spans="1:25" ht="14.4" x14ac:dyDescent="0.3">
      <c r="A228" s="379" t="s">
        <v>2537</v>
      </c>
      <c r="B228" s="379" t="s">
        <v>106</v>
      </c>
      <c r="C228" s="380">
        <v>2</v>
      </c>
      <c r="D228" s="381">
        <v>3</v>
      </c>
      <c r="E228" s="382">
        <v>14</v>
      </c>
      <c r="F228" s="383">
        <v>1000</v>
      </c>
      <c r="G228" s="384">
        <v>76</v>
      </c>
      <c r="H228" s="419">
        <v>11</v>
      </c>
      <c r="I228" s="386">
        <v>97611000</v>
      </c>
      <c r="J228" s="387" t="s">
        <v>2535</v>
      </c>
      <c r="K228" s="388" t="s">
        <v>2419</v>
      </c>
      <c r="L228" s="388" t="s">
        <v>2502</v>
      </c>
      <c r="M228" s="389">
        <v>45462</v>
      </c>
      <c r="N228" s="390" t="s">
        <v>2536</v>
      </c>
      <c r="O228" s="391"/>
      <c r="P228" s="391"/>
      <c r="Q228" s="391"/>
      <c r="R228" s="392">
        <v>1173022</v>
      </c>
      <c r="S228" s="477">
        <v>334875.37</v>
      </c>
      <c r="T228" s="393"/>
      <c r="U228" s="394">
        <f t="shared" si="24"/>
        <v>0</v>
      </c>
      <c r="V228" s="393"/>
      <c r="W228" s="199"/>
      <c r="X228" s="312" t="str">
        <f t="shared" si="25"/>
        <v>76.11</v>
      </c>
      <c r="Y228" s="311" t="b">
        <f>COUNTIF('Codes SEC'!$B$2:$F$460,X228)&gt;0</f>
        <v>1</v>
      </c>
    </row>
    <row r="229" spans="1:25" ht="14.4" x14ac:dyDescent="0.3">
      <c r="A229" s="379" t="s">
        <v>2537</v>
      </c>
      <c r="B229" s="379" t="s">
        <v>106</v>
      </c>
      <c r="C229" s="380">
        <v>2</v>
      </c>
      <c r="D229" s="381">
        <v>3</v>
      </c>
      <c r="E229" s="382">
        <v>14</v>
      </c>
      <c r="F229" s="383">
        <v>1000</v>
      </c>
      <c r="G229" s="384">
        <v>76</v>
      </c>
      <c r="H229" s="419">
        <v>12</v>
      </c>
      <c r="I229" s="386" t="s">
        <v>2142</v>
      </c>
      <c r="J229" s="387" t="s">
        <v>2212</v>
      </c>
      <c r="K229" s="388"/>
      <c r="L229" s="388"/>
      <c r="M229" s="389"/>
      <c r="N229" s="390" t="s">
        <v>1926</v>
      </c>
      <c r="O229" s="391"/>
      <c r="P229" s="391">
        <v>0</v>
      </c>
      <c r="Q229" s="391">
        <v>2668484.11</v>
      </c>
      <c r="R229" s="392">
        <v>610553.24</v>
      </c>
      <c r="S229" s="477">
        <v>472171.48</v>
      </c>
      <c r="T229" s="393"/>
      <c r="U229" s="394">
        <f t="shared" si="24"/>
        <v>0</v>
      </c>
      <c r="V229" s="393"/>
      <c r="W229" s="199"/>
      <c r="X229" s="312" t="str">
        <f t="shared" si="25"/>
        <v>76.12</v>
      </c>
      <c r="Y229" s="311" t="b">
        <f>COUNTIF('Codes SEC'!$B$2:$F$460,X229)&gt;0</f>
        <v>1</v>
      </c>
    </row>
    <row r="230" spans="1:25" ht="14.4" x14ac:dyDescent="0.3">
      <c r="A230" s="379" t="s">
        <v>2537</v>
      </c>
      <c r="B230" s="379" t="s">
        <v>106</v>
      </c>
      <c r="C230" s="380">
        <v>2</v>
      </c>
      <c r="D230" s="381">
        <v>3</v>
      </c>
      <c r="E230" s="382">
        <v>14</v>
      </c>
      <c r="F230" s="383">
        <v>1000</v>
      </c>
      <c r="G230" s="384">
        <v>76</v>
      </c>
      <c r="H230" s="419">
        <v>32</v>
      </c>
      <c r="I230" s="386" t="s">
        <v>2155</v>
      </c>
      <c r="J230" s="387" t="s">
        <v>2213</v>
      </c>
      <c r="K230" s="388"/>
      <c r="L230" s="388"/>
      <c r="M230" s="389"/>
      <c r="N230" s="390" t="s">
        <v>1927</v>
      </c>
      <c r="O230" s="391"/>
      <c r="P230" s="391">
        <v>0</v>
      </c>
      <c r="Q230" s="391">
        <v>837055</v>
      </c>
      <c r="R230" s="392">
        <v>423200</v>
      </c>
      <c r="S230" s="477">
        <v>1625000</v>
      </c>
      <c r="T230" s="393"/>
      <c r="U230" s="394">
        <f t="shared" si="24"/>
        <v>0</v>
      </c>
      <c r="V230" s="393"/>
      <c r="W230" s="199"/>
      <c r="X230" s="312" t="str">
        <f t="shared" si="25"/>
        <v>76.32</v>
      </c>
      <c r="Y230" s="311" t="b">
        <f>COUNTIF('Codes SEC'!$B$2:$F$460,X230)&gt;0</f>
        <v>1</v>
      </c>
    </row>
    <row r="231" spans="1:25" ht="28.5" customHeight="1" x14ac:dyDescent="0.3">
      <c r="A231" s="379" t="s">
        <v>2537</v>
      </c>
      <c r="B231" s="379" t="s">
        <v>108</v>
      </c>
      <c r="C231" s="380">
        <v>2</v>
      </c>
      <c r="D231" s="381">
        <v>3</v>
      </c>
      <c r="E231" s="382">
        <v>16</v>
      </c>
      <c r="F231" s="383">
        <v>1000</v>
      </c>
      <c r="G231" s="384">
        <v>63</v>
      </c>
      <c r="H231" s="385">
        <v>21</v>
      </c>
      <c r="I231" s="386" t="s">
        <v>2139</v>
      </c>
      <c r="J231" s="387" t="s">
        <v>2489</v>
      </c>
      <c r="K231" s="388"/>
      <c r="L231" s="388"/>
      <c r="M231" s="389"/>
      <c r="N231" s="390" t="s">
        <v>2505</v>
      </c>
      <c r="O231" s="423"/>
      <c r="P231" s="423"/>
      <c r="Q231" s="423"/>
      <c r="R231" s="424">
        <v>0</v>
      </c>
      <c r="S231" s="478">
        <v>0</v>
      </c>
      <c r="T231" s="393"/>
      <c r="U231" s="394">
        <f t="shared" si="24"/>
        <v>0</v>
      </c>
      <c r="V231" s="393"/>
      <c r="W231" s="199"/>
      <c r="X231" s="312" t="str">
        <f t="shared" si="25"/>
        <v>63.21</v>
      </c>
      <c r="Y231" s="311" t="b">
        <f>COUNTIF('Codes SEC'!$B$2:$F$460,X231)&gt;0</f>
        <v>1</v>
      </c>
    </row>
    <row r="232" spans="1:25" ht="36" x14ac:dyDescent="0.3">
      <c r="A232" s="379"/>
      <c r="B232" s="410"/>
      <c r="C232" s="411">
        <v>2</v>
      </c>
      <c r="D232" s="412">
        <v>3</v>
      </c>
      <c r="E232" s="413">
        <v>16</v>
      </c>
      <c r="F232" s="414">
        <v>2022</v>
      </c>
      <c r="G232" s="415">
        <v>63</v>
      </c>
      <c r="H232" s="416">
        <v>21</v>
      </c>
      <c r="I232" s="417" t="s">
        <v>2139</v>
      </c>
      <c r="J232" s="403" t="s">
        <v>1983</v>
      </c>
      <c r="K232" s="404"/>
      <c r="L232" s="404"/>
      <c r="M232" s="405"/>
      <c r="N232" s="418" t="s">
        <v>2627</v>
      </c>
      <c r="O232" s="427">
        <v>1490770.7200000002</v>
      </c>
      <c r="P232" s="427">
        <v>2515723.1800000002</v>
      </c>
      <c r="Q232" s="427">
        <v>0</v>
      </c>
      <c r="R232" s="428">
        <v>0</v>
      </c>
      <c r="S232" s="623">
        <v>0</v>
      </c>
      <c r="T232" s="409"/>
      <c r="U232" s="394"/>
      <c r="V232" s="409"/>
      <c r="W232" s="199"/>
      <c r="X232" s="312" t="str">
        <f t="shared" si="25"/>
        <v>63.21</v>
      </c>
      <c r="Y232" s="311" t="b">
        <f>COUNTIF('Codes SEC'!$B$2:$F$460,X232)&gt;0</f>
        <v>1</v>
      </c>
    </row>
    <row r="233" spans="1:25" ht="38.4" customHeight="1" x14ac:dyDescent="0.3">
      <c r="A233" s="379"/>
      <c r="B233" s="410"/>
      <c r="C233" s="411">
        <v>2</v>
      </c>
      <c r="D233" s="412">
        <v>3</v>
      </c>
      <c r="E233" s="413">
        <v>16</v>
      </c>
      <c r="F233" s="414">
        <v>2023</v>
      </c>
      <c r="G233" s="415">
        <v>76</v>
      </c>
      <c r="H233" s="416">
        <v>12</v>
      </c>
      <c r="I233" s="417" t="s">
        <v>2142</v>
      </c>
      <c r="J233" s="403" t="s">
        <v>1984</v>
      </c>
      <c r="K233" s="404"/>
      <c r="L233" s="404"/>
      <c r="M233" s="405"/>
      <c r="N233" s="418" t="s">
        <v>2628</v>
      </c>
      <c r="O233" s="427">
        <v>165489.99</v>
      </c>
      <c r="P233" s="427">
        <v>0</v>
      </c>
      <c r="Q233" s="427">
        <v>6000</v>
      </c>
      <c r="R233" s="428">
        <v>0</v>
      </c>
      <c r="S233" s="623">
        <v>0</v>
      </c>
      <c r="T233" s="409"/>
      <c r="U233" s="394"/>
      <c r="V233" s="409"/>
      <c r="W233" s="199"/>
      <c r="X233" s="312" t="str">
        <f t="shared" si="25"/>
        <v>76.12</v>
      </c>
      <c r="Y233" s="311" t="b">
        <f>COUNTIF('Codes SEC'!$B$2:$F$460,X233)&gt;0</f>
        <v>1</v>
      </c>
    </row>
    <row r="234" spans="1:25" ht="24" x14ac:dyDescent="0.3">
      <c r="A234" s="379" t="s">
        <v>2537</v>
      </c>
      <c r="B234" s="379" t="s">
        <v>108</v>
      </c>
      <c r="C234" s="380">
        <v>2</v>
      </c>
      <c r="D234" s="381">
        <v>3</v>
      </c>
      <c r="E234" s="382">
        <v>16</v>
      </c>
      <c r="F234" s="383">
        <v>1000</v>
      </c>
      <c r="G234" s="384">
        <v>86</v>
      </c>
      <c r="H234" s="385">
        <v>80</v>
      </c>
      <c r="I234" s="386" t="s">
        <v>2143</v>
      </c>
      <c r="J234" s="387" t="s">
        <v>2203</v>
      </c>
      <c r="K234" s="388"/>
      <c r="L234" s="388"/>
      <c r="M234" s="389"/>
      <c r="N234" s="390" t="s">
        <v>2596</v>
      </c>
      <c r="O234" s="423">
        <v>0</v>
      </c>
      <c r="P234" s="423">
        <v>0</v>
      </c>
      <c r="Q234" s="423">
        <v>0</v>
      </c>
      <c r="R234" s="424">
        <v>0</v>
      </c>
      <c r="S234" s="478">
        <v>0</v>
      </c>
      <c r="T234" s="393">
        <v>0</v>
      </c>
      <c r="U234" s="394">
        <f>V234-T234</f>
        <v>0</v>
      </c>
      <c r="V234" s="393"/>
      <c r="W234" s="199"/>
      <c r="X234" s="312" t="str">
        <f t="shared" si="25"/>
        <v>86.80</v>
      </c>
      <c r="Y234" s="311" t="b">
        <f>COUNTIF('Codes SEC'!$B$2:$F$460,X234)&gt;0</f>
        <v>1</v>
      </c>
    </row>
    <row r="235" spans="1:25" ht="14.4" x14ac:dyDescent="0.3">
      <c r="A235" s="379" t="s">
        <v>2537</v>
      </c>
      <c r="B235" s="379" t="s">
        <v>110</v>
      </c>
      <c r="C235" s="380">
        <v>2</v>
      </c>
      <c r="D235" s="381">
        <v>3</v>
      </c>
      <c r="E235" s="382">
        <v>18</v>
      </c>
      <c r="F235" s="383">
        <v>1000</v>
      </c>
      <c r="G235" s="384">
        <v>61</v>
      </c>
      <c r="H235" s="385">
        <v>41</v>
      </c>
      <c r="I235" s="386" t="s">
        <v>2144</v>
      </c>
      <c r="J235" s="387" t="s">
        <v>2205</v>
      </c>
      <c r="K235" s="388"/>
      <c r="L235" s="388"/>
      <c r="M235" s="389"/>
      <c r="N235" s="390" t="s">
        <v>118</v>
      </c>
      <c r="O235" s="448">
        <v>0</v>
      </c>
      <c r="P235" s="448">
        <v>0</v>
      </c>
      <c r="Q235" s="448">
        <v>0</v>
      </c>
      <c r="R235" s="449">
        <v>0</v>
      </c>
      <c r="S235" s="628">
        <v>0</v>
      </c>
      <c r="T235" s="393">
        <v>0</v>
      </c>
      <c r="U235" s="394">
        <f>V235-T235</f>
        <v>0</v>
      </c>
      <c r="V235" s="393"/>
      <c r="W235" s="199"/>
      <c r="X235" s="312" t="str">
        <f t="shared" si="25"/>
        <v>61.41</v>
      </c>
      <c r="Y235" s="311" t="b">
        <f>COUNTIF('Codes SEC'!$B$2:$F$460,X235)&gt;0</f>
        <v>1</v>
      </c>
    </row>
    <row r="236" spans="1:25" ht="14.4" x14ac:dyDescent="0.3">
      <c r="A236" s="379" t="s">
        <v>2537</v>
      </c>
      <c r="B236" s="379" t="s">
        <v>110</v>
      </c>
      <c r="C236" s="380">
        <v>2</v>
      </c>
      <c r="D236" s="381">
        <v>3</v>
      </c>
      <c r="E236" s="382">
        <v>18</v>
      </c>
      <c r="F236" s="383">
        <v>1000</v>
      </c>
      <c r="G236" s="384">
        <v>63</v>
      </c>
      <c r="H236" s="385">
        <v>53</v>
      </c>
      <c r="I236" s="386" t="s">
        <v>2145</v>
      </c>
      <c r="J236" s="387" t="s">
        <v>2206</v>
      </c>
      <c r="K236" s="388"/>
      <c r="L236" s="388"/>
      <c r="M236" s="389"/>
      <c r="N236" s="390" t="s">
        <v>119</v>
      </c>
      <c r="O236" s="448">
        <v>207128.05</v>
      </c>
      <c r="P236" s="448">
        <v>0</v>
      </c>
      <c r="Q236" s="448">
        <v>217749.78</v>
      </c>
      <c r="R236" s="449">
        <v>0</v>
      </c>
      <c r="S236" s="628">
        <v>465967.64</v>
      </c>
      <c r="T236" s="393">
        <v>0</v>
      </c>
      <c r="U236" s="394">
        <f>V236-T236</f>
        <v>0</v>
      </c>
      <c r="V236" s="393"/>
      <c r="W236" s="199"/>
      <c r="X236" s="312" t="str">
        <f t="shared" si="25"/>
        <v>63.53</v>
      </c>
      <c r="Y236" s="311" t="b">
        <f>COUNTIF('Codes SEC'!$B$2:$F$460,X236)&gt;0</f>
        <v>1</v>
      </c>
    </row>
    <row r="237" spans="1:25" ht="14.1" customHeight="1" thickBot="1" x14ac:dyDescent="0.35">
      <c r="A237" s="107"/>
      <c r="B237" s="89"/>
      <c r="C237" s="105"/>
      <c r="D237" s="106"/>
      <c r="E237" s="112"/>
      <c r="F237" s="89"/>
      <c r="G237" s="19"/>
      <c r="H237" s="12"/>
      <c r="I237" s="225"/>
      <c r="J237" s="374"/>
      <c r="K237" s="225"/>
      <c r="L237" s="225"/>
      <c r="M237" s="318"/>
      <c r="N237" s="11"/>
      <c r="O237" s="36"/>
      <c r="P237" s="36"/>
      <c r="Q237" s="36"/>
      <c r="R237" s="151"/>
      <c r="S237" s="629"/>
      <c r="T237" s="26"/>
      <c r="U237" s="51"/>
      <c r="V237" s="26"/>
      <c r="W237" s="199"/>
      <c r="X237" s="312"/>
      <c r="Y237" s="311"/>
    </row>
    <row r="238" spans="1:25" ht="14.1" customHeight="1" x14ac:dyDescent="0.3">
      <c r="A238" s="102"/>
      <c r="B238" s="100"/>
      <c r="C238" s="111"/>
      <c r="D238" s="106"/>
      <c r="E238" s="112"/>
      <c r="F238" s="89"/>
      <c r="G238" s="19"/>
      <c r="H238" s="12"/>
      <c r="I238" s="225"/>
      <c r="J238" s="374"/>
      <c r="K238" s="225"/>
      <c r="L238" s="225"/>
      <c r="M238" s="318"/>
      <c r="N238" s="13" t="s">
        <v>62</v>
      </c>
      <c r="O238" s="212">
        <f t="shared" ref="O238:V238" si="26">SUM(O163:O236)</f>
        <v>701839970.83999991</v>
      </c>
      <c r="P238" s="212">
        <f t="shared" si="26"/>
        <v>735301543.98000014</v>
      </c>
      <c r="Q238" s="212">
        <f t="shared" si="26"/>
        <v>790556392.31999969</v>
      </c>
      <c r="R238" s="212">
        <f t="shared" si="26"/>
        <v>850986510.07000005</v>
      </c>
      <c r="S238" s="212">
        <f>SUM(S163:S236)</f>
        <v>859769569.87999976</v>
      </c>
      <c r="T238" s="54">
        <f t="shared" si="26"/>
        <v>929758</v>
      </c>
      <c r="U238" s="48">
        <f t="shared" si="26"/>
        <v>-929758</v>
      </c>
      <c r="V238" s="54">
        <f t="shared" si="26"/>
        <v>0</v>
      </c>
      <c r="W238" s="199"/>
      <c r="X238" s="312"/>
      <c r="Y238" s="311"/>
    </row>
    <row r="239" spans="1:25" ht="14.1" customHeight="1" x14ac:dyDescent="0.3">
      <c r="A239" s="102"/>
      <c r="B239" s="100"/>
      <c r="C239" s="111"/>
      <c r="D239" s="106"/>
      <c r="E239" s="112"/>
      <c r="F239" s="89"/>
      <c r="G239" s="19"/>
      <c r="H239" s="12"/>
      <c r="I239" s="225"/>
      <c r="J239" s="374"/>
      <c r="K239" s="225"/>
      <c r="L239" s="225"/>
      <c r="M239" s="318"/>
      <c r="N239" s="13" t="s">
        <v>10</v>
      </c>
      <c r="O239" s="213">
        <f>O164+O166+O170+O171+O172+O176+O177+O180+O181+O182+O183+O184+O185+O190+O191+O192+O193+O197+O199+O202+O203+O204+O205+O206+O207+O208+O209+O212+O213+O214+O219+O222+O232+O233+O215+O189+O179+O226</f>
        <v>56156011.019999996</v>
      </c>
      <c r="P239" s="213">
        <f t="shared" ref="P239:V239" si="27">P164+P166+P170+P171+P172+P176+P177+P180+P181+P182+P183+P184+P185+P190+P191+P192+P193+P197+P199+P202+P203+P204+P205+P206+P207+P208+P209+P212+P213+P214+P219+P222+P232+P233+P215+P189+P179+P226</f>
        <v>64161828.700000003</v>
      </c>
      <c r="Q239" s="213">
        <f t="shared" si="27"/>
        <v>59888489.100000001</v>
      </c>
      <c r="R239" s="213">
        <f t="shared" si="27"/>
        <v>73515178.179999992</v>
      </c>
      <c r="S239" s="213">
        <f t="shared" si="27"/>
        <v>78362784.530000001</v>
      </c>
      <c r="T239" s="54">
        <f t="shared" si="27"/>
        <v>94647</v>
      </c>
      <c r="U239" s="45">
        <f t="shared" si="27"/>
        <v>-94647</v>
      </c>
      <c r="V239" s="54">
        <f t="shared" si="27"/>
        <v>0</v>
      </c>
      <c r="W239" s="199"/>
      <c r="X239" s="312"/>
      <c r="Y239" s="311"/>
    </row>
    <row r="240" spans="1:25" ht="13.5" customHeight="1" x14ac:dyDescent="0.3">
      <c r="A240" s="102"/>
      <c r="B240" s="100"/>
      <c r="C240" s="111"/>
      <c r="D240" s="106"/>
      <c r="E240" s="112"/>
      <c r="F240" s="89"/>
      <c r="G240" s="19"/>
      <c r="H240" s="12"/>
      <c r="I240" s="225"/>
      <c r="J240" s="374"/>
      <c r="K240" s="225"/>
      <c r="L240" s="225"/>
      <c r="M240" s="318"/>
      <c r="N240" s="13" t="s">
        <v>63</v>
      </c>
      <c r="O240" s="214">
        <f>O238-O239</f>
        <v>645683959.81999993</v>
      </c>
      <c r="P240" s="214">
        <f>P238-P239</f>
        <v>671139715.28000009</v>
      </c>
      <c r="Q240" s="214">
        <f>Q238-Q239</f>
        <v>730667903.21999967</v>
      </c>
      <c r="R240" s="214">
        <f>R238-R239</f>
        <v>777471331.8900001</v>
      </c>
      <c r="S240" s="214">
        <f>S238-S239</f>
        <v>781406785.34999979</v>
      </c>
      <c r="T240" s="56">
        <f t="shared" ref="T240" si="28">T238-T239</f>
        <v>835111</v>
      </c>
      <c r="U240" s="48">
        <f t="shared" ref="U240:V240" si="29">U238-U239</f>
        <v>-835111</v>
      </c>
      <c r="V240" s="56">
        <f t="shared" si="29"/>
        <v>0</v>
      </c>
      <c r="W240" s="199"/>
      <c r="X240" s="312"/>
      <c r="Y240" s="311"/>
    </row>
    <row r="241" spans="1:25" ht="13.5" customHeight="1" thickBot="1" x14ac:dyDescent="0.35">
      <c r="A241" s="351"/>
      <c r="B241" s="101"/>
      <c r="C241" s="113"/>
      <c r="D241" s="14"/>
      <c r="E241" s="114"/>
      <c r="F241" s="64"/>
      <c r="G241" s="21"/>
      <c r="H241" s="15"/>
      <c r="I241" s="226"/>
      <c r="J241" s="373"/>
      <c r="K241" s="226"/>
      <c r="L241" s="226"/>
      <c r="M241" s="319"/>
      <c r="N241" s="16"/>
      <c r="O241" s="218"/>
      <c r="P241" s="215"/>
      <c r="Q241" s="215"/>
      <c r="R241" s="218"/>
      <c r="S241" s="218"/>
      <c r="T241" s="17"/>
      <c r="U241" s="46"/>
      <c r="V241" s="17"/>
      <c r="W241" s="199"/>
      <c r="X241" s="312"/>
      <c r="Y241" s="311"/>
    </row>
    <row r="242" spans="1:25" ht="24" customHeight="1" x14ac:dyDescent="0.3">
      <c r="A242" s="102"/>
      <c r="B242" s="100"/>
      <c r="C242" s="111"/>
      <c r="D242" s="106"/>
      <c r="E242" s="112"/>
      <c r="F242" s="89"/>
      <c r="G242" s="103"/>
      <c r="H242" s="12"/>
      <c r="I242" s="224"/>
      <c r="J242" s="374"/>
      <c r="K242" s="225"/>
      <c r="L242" s="225"/>
      <c r="M242" s="318"/>
      <c r="N242" s="11"/>
      <c r="O242" s="76"/>
      <c r="P242" s="76"/>
      <c r="Q242" s="76"/>
      <c r="R242" s="149"/>
      <c r="S242" s="626"/>
      <c r="T242" s="37"/>
      <c r="U242" s="47"/>
      <c r="V242" s="37"/>
      <c r="W242" s="199"/>
      <c r="X242" s="312"/>
      <c r="Y242" s="311"/>
    </row>
    <row r="243" spans="1:25" ht="13.5" customHeight="1" x14ac:dyDescent="0.3">
      <c r="A243" s="379" t="s">
        <v>2538</v>
      </c>
      <c r="B243" s="379" t="s">
        <v>106</v>
      </c>
      <c r="C243" s="380">
        <v>1</v>
      </c>
      <c r="D243" s="381">
        <v>3</v>
      </c>
      <c r="E243" s="450">
        <v>14</v>
      </c>
      <c r="F243" s="383">
        <v>1000</v>
      </c>
      <c r="G243" s="384">
        <v>28</v>
      </c>
      <c r="H243" s="419">
        <v>10</v>
      </c>
      <c r="I243" s="386" t="s">
        <v>2131</v>
      </c>
      <c r="J243" s="387" t="s">
        <v>1965</v>
      </c>
      <c r="K243" s="388"/>
      <c r="L243" s="388"/>
      <c r="M243" s="389"/>
      <c r="N243" s="451" t="s">
        <v>82</v>
      </c>
      <c r="O243" s="448">
        <v>0</v>
      </c>
      <c r="P243" s="448">
        <v>0</v>
      </c>
      <c r="Q243" s="448">
        <v>0</v>
      </c>
      <c r="R243" s="449">
        <v>0</v>
      </c>
      <c r="S243" s="628">
        <v>0</v>
      </c>
      <c r="T243" s="393"/>
      <c r="U243" s="394">
        <f>V243-T243</f>
        <v>0</v>
      </c>
      <c r="V243" s="393"/>
      <c r="W243" s="199"/>
      <c r="X243" s="312" t="str">
        <f t="shared" ref="X243:X273" si="30">G243&amp;"."&amp;H243</f>
        <v>28.10</v>
      </c>
      <c r="Y243" s="311" t="b">
        <f>COUNTIF('Codes SEC'!$B$2:$F$460,X243)&gt;0</f>
        <v>1</v>
      </c>
    </row>
    <row r="244" spans="1:25" ht="14.4" x14ac:dyDescent="0.3">
      <c r="A244" s="379" t="s">
        <v>2538</v>
      </c>
      <c r="B244" s="379" t="s">
        <v>110</v>
      </c>
      <c r="C244" s="380">
        <v>1</v>
      </c>
      <c r="D244" s="381">
        <v>3</v>
      </c>
      <c r="E244" s="382">
        <v>18</v>
      </c>
      <c r="F244" s="383">
        <v>1000</v>
      </c>
      <c r="G244" s="384">
        <v>16</v>
      </c>
      <c r="H244" s="419">
        <v>11</v>
      </c>
      <c r="I244" s="386" t="s">
        <v>2122</v>
      </c>
      <c r="J244" s="387" t="s">
        <v>1977</v>
      </c>
      <c r="K244" s="388"/>
      <c r="L244" s="388"/>
      <c r="M244" s="389"/>
      <c r="N244" s="390" t="s">
        <v>1924</v>
      </c>
      <c r="O244" s="448">
        <v>20148.730000000003</v>
      </c>
      <c r="P244" s="448">
        <v>18279.72</v>
      </c>
      <c r="Q244" s="448">
        <v>22488.95</v>
      </c>
      <c r="R244" s="449">
        <v>21119.72</v>
      </c>
      <c r="S244" s="628">
        <v>21124.75</v>
      </c>
      <c r="T244" s="393">
        <v>20</v>
      </c>
      <c r="U244" s="394">
        <f t="shared" ref="U244:U253" si="31">V244-T244</f>
        <v>-20</v>
      </c>
      <c r="V244" s="393"/>
      <c r="W244" s="199"/>
      <c r="X244" s="312" t="str">
        <f t="shared" si="30"/>
        <v>16.11</v>
      </c>
      <c r="Y244" s="311" t="b">
        <f>COUNTIF('Codes SEC'!$B$2:$F$460,X244)&gt;0</f>
        <v>1</v>
      </c>
    </row>
    <row r="245" spans="1:25" ht="13.2" customHeight="1" x14ac:dyDescent="0.3">
      <c r="A245" s="379" t="s">
        <v>2538</v>
      </c>
      <c r="B245" s="379" t="s">
        <v>110</v>
      </c>
      <c r="C245" s="380">
        <v>1</v>
      </c>
      <c r="D245" s="381">
        <v>3</v>
      </c>
      <c r="E245" s="382">
        <v>18</v>
      </c>
      <c r="F245" s="383">
        <v>1000</v>
      </c>
      <c r="G245" s="384">
        <v>16</v>
      </c>
      <c r="H245" s="419">
        <v>12</v>
      </c>
      <c r="I245" s="386" t="s">
        <v>2123</v>
      </c>
      <c r="J245" s="387" t="s">
        <v>2214</v>
      </c>
      <c r="K245" s="388"/>
      <c r="L245" s="388"/>
      <c r="M245" s="389"/>
      <c r="N245" s="433" t="s">
        <v>142</v>
      </c>
      <c r="O245" s="423">
        <v>66588.2</v>
      </c>
      <c r="P245" s="423">
        <v>69915</v>
      </c>
      <c r="Q245" s="423">
        <v>85506.55</v>
      </c>
      <c r="R245" s="424">
        <v>104680</v>
      </c>
      <c r="S245" s="478">
        <v>100150.34</v>
      </c>
      <c r="T245" s="393">
        <v>5</v>
      </c>
      <c r="U245" s="425">
        <f t="shared" si="31"/>
        <v>-5</v>
      </c>
      <c r="V245" s="393"/>
      <c r="W245" s="199"/>
      <c r="X245" s="312" t="str">
        <f t="shared" si="30"/>
        <v>16.12</v>
      </c>
      <c r="Y245" s="311" t="b">
        <f>COUNTIF('Codes SEC'!$B$2:$F$460,X245)&gt;0</f>
        <v>1</v>
      </c>
    </row>
    <row r="246" spans="1:25" ht="14.4" x14ac:dyDescent="0.3">
      <c r="A246" s="379" t="s">
        <v>2538</v>
      </c>
      <c r="B246" s="379" t="s">
        <v>110</v>
      </c>
      <c r="C246" s="380">
        <v>1</v>
      </c>
      <c r="D246" s="381">
        <v>3</v>
      </c>
      <c r="E246" s="382">
        <v>18</v>
      </c>
      <c r="F246" s="383">
        <v>1000</v>
      </c>
      <c r="G246" s="384">
        <v>16</v>
      </c>
      <c r="H246" s="419">
        <v>12</v>
      </c>
      <c r="I246" s="386" t="s">
        <v>2123</v>
      </c>
      <c r="J246" s="387" t="s">
        <v>2201</v>
      </c>
      <c r="K246" s="388"/>
      <c r="L246" s="388"/>
      <c r="M246" s="389"/>
      <c r="N246" s="390" t="s">
        <v>141</v>
      </c>
      <c r="O246" s="423">
        <v>162150</v>
      </c>
      <c r="P246" s="423">
        <v>55125</v>
      </c>
      <c r="Q246" s="423">
        <v>177550</v>
      </c>
      <c r="R246" s="424">
        <v>197800</v>
      </c>
      <c r="S246" s="478">
        <v>40600</v>
      </c>
      <c r="T246" s="393">
        <v>0</v>
      </c>
      <c r="U246" s="394">
        <f t="shared" si="31"/>
        <v>0</v>
      </c>
      <c r="V246" s="393"/>
      <c r="W246" s="199"/>
      <c r="X246" s="312" t="str">
        <f t="shared" si="30"/>
        <v>16.12</v>
      </c>
      <c r="Y246" s="311" t="b">
        <f>COUNTIF('Codes SEC'!$B$2:$F$460,X246)&gt;0</f>
        <v>1</v>
      </c>
    </row>
    <row r="247" spans="1:25" ht="36" x14ac:dyDescent="0.3">
      <c r="A247" s="379" t="s">
        <v>2538</v>
      </c>
      <c r="B247" s="410" t="s">
        <v>110</v>
      </c>
      <c r="C247" s="411">
        <v>1</v>
      </c>
      <c r="D247" s="412">
        <v>3</v>
      </c>
      <c r="E247" s="413">
        <v>18</v>
      </c>
      <c r="F247" s="414">
        <v>2029</v>
      </c>
      <c r="G247" s="507">
        <v>16</v>
      </c>
      <c r="H247" s="508">
        <v>20</v>
      </c>
      <c r="I247" s="417" t="s">
        <v>2124</v>
      </c>
      <c r="J247" s="403" t="s">
        <v>1987</v>
      </c>
      <c r="K247" s="404" t="s">
        <v>2834</v>
      </c>
      <c r="L247" s="404" t="s">
        <v>2791</v>
      </c>
      <c r="M247" s="405">
        <v>46090</v>
      </c>
      <c r="N247" s="418" t="s">
        <v>2613</v>
      </c>
      <c r="O247" s="407"/>
      <c r="P247" s="407">
        <v>0</v>
      </c>
      <c r="Q247" s="407">
        <v>68519.06</v>
      </c>
      <c r="R247" s="408">
        <v>225680.31</v>
      </c>
      <c r="S247" s="624">
        <v>0</v>
      </c>
      <c r="T247" s="409">
        <v>0</v>
      </c>
      <c r="U247" s="496">
        <f t="shared" si="31"/>
        <v>0</v>
      </c>
      <c r="V247" s="430"/>
      <c r="W247" s="199"/>
      <c r="X247" s="312"/>
      <c r="Y247" s="311"/>
    </row>
    <row r="248" spans="1:25" ht="24" x14ac:dyDescent="0.3">
      <c r="A248" s="379" t="s">
        <v>2538</v>
      </c>
      <c r="B248" s="379" t="s">
        <v>110</v>
      </c>
      <c r="C248" s="380">
        <v>1</v>
      </c>
      <c r="D248" s="381">
        <v>3</v>
      </c>
      <c r="E248" s="382">
        <v>18</v>
      </c>
      <c r="F248" s="383">
        <v>1000</v>
      </c>
      <c r="G248" s="384">
        <v>26</v>
      </c>
      <c r="H248" s="419">
        <v>10</v>
      </c>
      <c r="I248" s="386" t="s">
        <v>2136</v>
      </c>
      <c r="J248" s="387" t="s">
        <v>1978</v>
      </c>
      <c r="K248" s="388"/>
      <c r="L248" s="388"/>
      <c r="M248" s="389"/>
      <c r="N248" s="390" t="s">
        <v>83</v>
      </c>
      <c r="O248" s="448">
        <v>237027.96000000002</v>
      </c>
      <c r="P248" s="448">
        <v>0</v>
      </c>
      <c r="Q248" s="448">
        <v>0</v>
      </c>
      <c r="R248" s="449">
        <v>0</v>
      </c>
      <c r="S248" s="628">
        <v>0</v>
      </c>
      <c r="T248" s="393">
        <v>0</v>
      </c>
      <c r="U248" s="394">
        <f t="shared" si="31"/>
        <v>0</v>
      </c>
      <c r="V248" s="393"/>
      <c r="W248" s="199"/>
      <c r="X248" s="312" t="str">
        <f t="shared" si="30"/>
        <v>26.10</v>
      </c>
      <c r="Y248" s="311" t="b">
        <f>COUNTIF('Codes SEC'!$B$2:$F$460,X248)&gt;0</f>
        <v>1</v>
      </c>
    </row>
    <row r="249" spans="1:25" ht="48" x14ac:dyDescent="0.3">
      <c r="A249" s="379" t="s">
        <v>2538</v>
      </c>
      <c r="B249" s="410" t="s">
        <v>110</v>
      </c>
      <c r="C249" s="411">
        <v>1</v>
      </c>
      <c r="D249" s="412">
        <v>3</v>
      </c>
      <c r="E249" s="413">
        <v>18</v>
      </c>
      <c r="F249" s="414">
        <v>2029</v>
      </c>
      <c r="G249" s="507">
        <v>26</v>
      </c>
      <c r="H249" s="508">
        <v>10</v>
      </c>
      <c r="I249" s="417" t="s">
        <v>2136</v>
      </c>
      <c r="J249" s="403" t="s">
        <v>1988</v>
      </c>
      <c r="K249" s="404" t="s">
        <v>2834</v>
      </c>
      <c r="L249" s="404" t="s">
        <v>2791</v>
      </c>
      <c r="M249" s="405">
        <v>46090</v>
      </c>
      <c r="N249" s="418" t="s">
        <v>2614</v>
      </c>
      <c r="O249" s="407"/>
      <c r="P249" s="407">
        <v>2600346.08</v>
      </c>
      <c r="Q249" s="407">
        <v>1191573.33</v>
      </c>
      <c r="R249" s="408">
        <v>1467445.31</v>
      </c>
      <c r="S249" s="624">
        <v>421350.77</v>
      </c>
      <c r="T249" s="409">
        <v>1703</v>
      </c>
      <c r="U249" s="394">
        <f t="shared" si="31"/>
        <v>-1703</v>
      </c>
      <c r="V249" s="409"/>
      <c r="W249" s="199"/>
      <c r="X249" s="312"/>
      <c r="Y249" s="311"/>
    </row>
    <row r="250" spans="1:25" ht="14.4" x14ac:dyDescent="0.3">
      <c r="A250" s="379" t="s">
        <v>2538</v>
      </c>
      <c r="B250" s="379" t="s">
        <v>110</v>
      </c>
      <c r="C250" s="380">
        <v>1</v>
      </c>
      <c r="D250" s="381">
        <v>3</v>
      </c>
      <c r="E250" s="382">
        <v>18</v>
      </c>
      <c r="F250" s="383">
        <v>1000</v>
      </c>
      <c r="G250" s="384">
        <v>28</v>
      </c>
      <c r="H250" s="419">
        <v>20</v>
      </c>
      <c r="I250" s="386" t="s">
        <v>2137</v>
      </c>
      <c r="J250" s="387" t="s">
        <v>1979</v>
      </c>
      <c r="K250" s="388"/>
      <c r="L250" s="388"/>
      <c r="M250" s="389"/>
      <c r="N250" s="451" t="s">
        <v>134</v>
      </c>
      <c r="O250" s="448">
        <v>0</v>
      </c>
      <c r="P250" s="448">
        <v>30000000</v>
      </c>
      <c r="Q250" s="448">
        <v>30000000</v>
      </c>
      <c r="R250" s="449">
        <v>40000000</v>
      </c>
      <c r="S250" s="628">
        <v>55000058.460000001</v>
      </c>
      <c r="T250" s="393">
        <v>70000</v>
      </c>
      <c r="U250" s="394">
        <f t="shared" si="31"/>
        <v>-70000</v>
      </c>
      <c r="V250" s="393"/>
      <c r="W250" s="199"/>
      <c r="X250" s="312" t="str">
        <f t="shared" si="30"/>
        <v>28.20</v>
      </c>
      <c r="Y250" s="311" t="b">
        <f>COUNTIF('Codes SEC'!$B$2:$F$460,X250)&gt;0</f>
        <v>1</v>
      </c>
    </row>
    <row r="251" spans="1:25" ht="48" x14ac:dyDescent="0.3">
      <c r="A251" s="383" t="s">
        <v>2538</v>
      </c>
      <c r="B251" s="414" t="s">
        <v>110</v>
      </c>
      <c r="C251" s="509">
        <v>1</v>
      </c>
      <c r="D251" s="412">
        <v>3</v>
      </c>
      <c r="E251" s="413">
        <v>18</v>
      </c>
      <c r="F251" s="414">
        <v>2029</v>
      </c>
      <c r="G251" s="507">
        <v>31</v>
      </c>
      <c r="H251" s="510">
        <v>22</v>
      </c>
      <c r="I251" s="417">
        <v>93122000</v>
      </c>
      <c r="J251" s="403" t="s">
        <v>2556</v>
      </c>
      <c r="K251" s="404" t="s">
        <v>2834</v>
      </c>
      <c r="L251" s="404" t="s">
        <v>2791</v>
      </c>
      <c r="M251" s="405">
        <v>46090</v>
      </c>
      <c r="N251" s="418" t="s">
        <v>2615</v>
      </c>
      <c r="O251" s="407"/>
      <c r="P251" s="407"/>
      <c r="Q251" s="407">
        <v>0</v>
      </c>
      <c r="R251" s="408">
        <v>0</v>
      </c>
      <c r="S251" s="624">
        <v>0</v>
      </c>
      <c r="T251" s="409">
        <v>0</v>
      </c>
      <c r="U251" s="394">
        <f t="shared" si="31"/>
        <v>0</v>
      </c>
      <c r="V251" s="409"/>
      <c r="W251" s="199"/>
      <c r="X251" s="312"/>
      <c r="Y251" s="311"/>
    </row>
    <row r="252" spans="1:25" ht="14.4" x14ac:dyDescent="0.3">
      <c r="A252" s="379" t="s">
        <v>2538</v>
      </c>
      <c r="B252" s="379" t="s">
        <v>110</v>
      </c>
      <c r="C252" s="380">
        <v>1</v>
      </c>
      <c r="D252" s="452">
        <v>3</v>
      </c>
      <c r="E252" s="450">
        <v>18</v>
      </c>
      <c r="F252" s="383">
        <v>1000</v>
      </c>
      <c r="G252" s="384">
        <v>31</v>
      </c>
      <c r="H252" s="419">
        <v>32</v>
      </c>
      <c r="I252" s="386" t="s">
        <v>2134</v>
      </c>
      <c r="J252" s="387" t="s">
        <v>1980</v>
      </c>
      <c r="K252" s="388"/>
      <c r="L252" s="388"/>
      <c r="M252" s="389"/>
      <c r="N252" s="390" t="s">
        <v>116</v>
      </c>
      <c r="O252" s="448">
        <v>229672.27</v>
      </c>
      <c r="P252" s="448">
        <v>472857</v>
      </c>
      <c r="Q252" s="448">
        <v>20558.02</v>
      </c>
      <c r="R252" s="449">
        <v>0</v>
      </c>
      <c r="S252" s="628">
        <v>0</v>
      </c>
      <c r="T252" s="393">
        <v>0</v>
      </c>
      <c r="U252" s="394">
        <f t="shared" si="31"/>
        <v>0</v>
      </c>
      <c r="V252" s="393"/>
      <c r="W252" s="199"/>
      <c r="X252" s="312" t="str">
        <f t="shared" si="30"/>
        <v>31.32</v>
      </c>
      <c r="Y252" s="311" t="b">
        <f>COUNTIF('Codes SEC'!$B$2:$F$460,X252)&gt;0</f>
        <v>1</v>
      </c>
    </row>
    <row r="253" spans="1:25" ht="24" x14ac:dyDescent="0.3">
      <c r="A253" s="379" t="s">
        <v>2538</v>
      </c>
      <c r="B253" s="379" t="s">
        <v>110</v>
      </c>
      <c r="C253" s="380">
        <v>1</v>
      </c>
      <c r="D253" s="381">
        <v>3</v>
      </c>
      <c r="E253" s="382">
        <v>18</v>
      </c>
      <c r="F253" s="383">
        <v>1000</v>
      </c>
      <c r="G253" s="384">
        <v>31</v>
      </c>
      <c r="H253" s="419">
        <v>32</v>
      </c>
      <c r="I253" s="386" t="s">
        <v>2134</v>
      </c>
      <c r="J253" s="387" t="s">
        <v>2023</v>
      </c>
      <c r="K253" s="388"/>
      <c r="L253" s="388"/>
      <c r="M253" s="389"/>
      <c r="N253" s="390" t="s">
        <v>158</v>
      </c>
      <c r="O253" s="448">
        <v>3250</v>
      </c>
      <c r="P253" s="448">
        <v>625228.30000000005</v>
      </c>
      <c r="Q253" s="448">
        <v>0</v>
      </c>
      <c r="R253" s="449">
        <v>0</v>
      </c>
      <c r="S253" s="628">
        <v>0</v>
      </c>
      <c r="T253" s="393">
        <v>0</v>
      </c>
      <c r="U253" s="394">
        <f t="shared" si="31"/>
        <v>0</v>
      </c>
      <c r="V253" s="393"/>
      <c r="W253" s="199"/>
      <c r="X253" s="312" t="str">
        <f t="shared" si="30"/>
        <v>31.32</v>
      </c>
      <c r="Y253" s="311" t="b">
        <f>COUNTIF('Codes SEC'!$B$2:$F$460,X253)&gt;0</f>
        <v>1</v>
      </c>
    </row>
    <row r="254" spans="1:25" ht="14.4" x14ac:dyDescent="0.3">
      <c r="A254" s="379" t="s">
        <v>2538</v>
      </c>
      <c r="B254" s="379" t="s">
        <v>110</v>
      </c>
      <c r="C254" s="380">
        <v>1</v>
      </c>
      <c r="D254" s="381">
        <v>3</v>
      </c>
      <c r="E254" s="382">
        <v>18</v>
      </c>
      <c r="F254" s="383">
        <v>1000</v>
      </c>
      <c r="G254" s="384">
        <v>31</v>
      </c>
      <c r="H254" s="419">
        <v>32</v>
      </c>
      <c r="I254" s="386" t="s">
        <v>2134</v>
      </c>
      <c r="J254" s="387" t="s">
        <v>2202</v>
      </c>
      <c r="K254" s="388"/>
      <c r="L254" s="388"/>
      <c r="M254" s="389"/>
      <c r="N254" s="390" t="s">
        <v>130</v>
      </c>
      <c r="O254" s="448">
        <v>191000000</v>
      </c>
      <c r="P254" s="448">
        <v>620193000</v>
      </c>
      <c r="Q254" s="448">
        <v>0</v>
      </c>
      <c r="R254" s="449">
        <v>0</v>
      </c>
      <c r="S254" s="628">
        <v>0</v>
      </c>
      <c r="T254" s="393">
        <v>0</v>
      </c>
      <c r="U254" s="394">
        <f t="shared" ref="U254:U270" si="32">V254-T254</f>
        <v>0</v>
      </c>
      <c r="V254" s="393"/>
      <c r="W254" s="199"/>
      <c r="X254" s="312" t="str">
        <f t="shared" si="30"/>
        <v>31.32</v>
      </c>
      <c r="Y254" s="311" t="b">
        <f>COUNTIF('Codes SEC'!$B$2:$F$460,X254)&gt;0</f>
        <v>1</v>
      </c>
    </row>
    <row r="255" spans="1:25" ht="14.4" x14ac:dyDescent="0.3">
      <c r="A255" s="379" t="s">
        <v>2538</v>
      </c>
      <c r="B255" s="379" t="s">
        <v>110</v>
      </c>
      <c r="C255" s="380">
        <v>1</v>
      </c>
      <c r="D255" s="452">
        <v>3</v>
      </c>
      <c r="E255" s="450">
        <v>18</v>
      </c>
      <c r="F255" s="383">
        <v>1000</v>
      </c>
      <c r="G255" s="384">
        <v>31</v>
      </c>
      <c r="H255" s="419">
        <v>32</v>
      </c>
      <c r="I255" s="386" t="s">
        <v>2134</v>
      </c>
      <c r="J255" s="387" t="s">
        <v>2296</v>
      </c>
      <c r="K255" s="388" t="s">
        <v>2419</v>
      </c>
      <c r="L255" s="388" t="s">
        <v>2422</v>
      </c>
      <c r="M255" s="389">
        <v>44902</v>
      </c>
      <c r="N255" s="390" t="s">
        <v>2307</v>
      </c>
      <c r="O255" s="448"/>
      <c r="P255" s="448">
        <v>132250</v>
      </c>
      <c r="Q255" s="448">
        <v>2176200.1800000002</v>
      </c>
      <c r="R255" s="449">
        <v>822576.31</v>
      </c>
      <c r="S255" s="628">
        <v>276400</v>
      </c>
      <c r="T255" s="393">
        <v>0</v>
      </c>
      <c r="U255" s="394">
        <f t="shared" si="32"/>
        <v>0</v>
      </c>
      <c r="V255" s="393"/>
      <c r="W255" s="199"/>
      <c r="X255" s="312" t="str">
        <f t="shared" si="30"/>
        <v>31.32</v>
      </c>
      <c r="Y255" s="311" t="b">
        <f>COUNTIF('Codes SEC'!$B$2:$F$460,X255)&gt;0</f>
        <v>1</v>
      </c>
    </row>
    <row r="256" spans="1:25" ht="36" x14ac:dyDescent="0.3">
      <c r="A256" s="383" t="s">
        <v>2538</v>
      </c>
      <c r="B256" s="414" t="s">
        <v>110</v>
      </c>
      <c r="C256" s="509">
        <v>1</v>
      </c>
      <c r="D256" s="412">
        <v>3</v>
      </c>
      <c r="E256" s="413">
        <v>18</v>
      </c>
      <c r="F256" s="414">
        <v>2029</v>
      </c>
      <c r="G256" s="507">
        <v>31</v>
      </c>
      <c r="H256" s="510">
        <v>32</v>
      </c>
      <c r="I256" s="417" t="s">
        <v>2134</v>
      </c>
      <c r="J256" s="403" t="s">
        <v>1989</v>
      </c>
      <c r="K256" s="404" t="s">
        <v>2834</v>
      </c>
      <c r="L256" s="404" t="s">
        <v>2791</v>
      </c>
      <c r="M256" s="405">
        <v>46090</v>
      </c>
      <c r="N256" s="418" t="s">
        <v>2616</v>
      </c>
      <c r="O256" s="407"/>
      <c r="P256" s="407">
        <v>14734047.279999999</v>
      </c>
      <c r="Q256" s="407">
        <v>5234099.6500000004</v>
      </c>
      <c r="R256" s="408">
        <v>2832914.9</v>
      </c>
      <c r="S256" s="624">
        <v>7166943.6699999999</v>
      </c>
      <c r="T256" s="409">
        <v>4691</v>
      </c>
      <c r="U256" s="394">
        <f t="shared" si="32"/>
        <v>-4691</v>
      </c>
      <c r="V256" s="409"/>
      <c r="W256" s="199"/>
      <c r="X256" s="312"/>
      <c r="Y256" s="311"/>
    </row>
    <row r="257" spans="1:25" ht="14.4" x14ac:dyDescent="0.3">
      <c r="A257" s="379" t="s">
        <v>2538</v>
      </c>
      <c r="B257" s="379" t="s">
        <v>110</v>
      </c>
      <c r="C257" s="380">
        <v>1</v>
      </c>
      <c r="D257" s="452">
        <v>3</v>
      </c>
      <c r="E257" s="450">
        <v>18</v>
      </c>
      <c r="F257" s="383">
        <v>1000</v>
      </c>
      <c r="G257" s="384">
        <v>33</v>
      </c>
      <c r="H257" s="419" t="s">
        <v>160</v>
      </c>
      <c r="I257" s="386" t="s">
        <v>2135</v>
      </c>
      <c r="J257" s="387" t="s">
        <v>1981</v>
      </c>
      <c r="K257" s="388"/>
      <c r="L257" s="388"/>
      <c r="M257" s="389"/>
      <c r="N257" s="390" t="s">
        <v>117</v>
      </c>
      <c r="O257" s="448">
        <v>69657.209999999992</v>
      </c>
      <c r="P257" s="448">
        <v>667926.35</v>
      </c>
      <c r="Q257" s="448">
        <v>39888.57</v>
      </c>
      <c r="R257" s="449">
        <v>2</v>
      </c>
      <c r="S257" s="628">
        <v>0</v>
      </c>
      <c r="T257" s="393">
        <v>0</v>
      </c>
      <c r="U257" s="394">
        <f t="shared" si="32"/>
        <v>0</v>
      </c>
      <c r="V257" s="393"/>
      <c r="W257" s="199"/>
      <c r="X257" s="312" t="str">
        <f t="shared" si="30"/>
        <v>33.00</v>
      </c>
      <c r="Y257" s="311" t="b">
        <f>COUNTIF('Codes SEC'!$B$2:$F$460,X257)&gt;0</f>
        <v>1</v>
      </c>
    </row>
    <row r="258" spans="1:25" ht="48" x14ac:dyDescent="0.3">
      <c r="A258" s="383" t="s">
        <v>2538</v>
      </c>
      <c r="B258" s="414" t="s">
        <v>110</v>
      </c>
      <c r="C258" s="509">
        <v>1</v>
      </c>
      <c r="D258" s="412">
        <v>3</v>
      </c>
      <c r="E258" s="413">
        <v>18</v>
      </c>
      <c r="F258" s="414">
        <v>2029</v>
      </c>
      <c r="G258" s="507">
        <v>33</v>
      </c>
      <c r="H258" s="510">
        <v>0</v>
      </c>
      <c r="I258" s="417" t="s">
        <v>2135</v>
      </c>
      <c r="J258" s="649" t="s">
        <v>1990</v>
      </c>
      <c r="K258" s="404" t="s">
        <v>2834</v>
      </c>
      <c r="L258" s="404" t="s">
        <v>2791</v>
      </c>
      <c r="M258" s="405">
        <v>46090</v>
      </c>
      <c r="N258" s="418" t="s">
        <v>2617</v>
      </c>
      <c r="O258" s="407"/>
      <c r="P258" s="407">
        <v>3036.95</v>
      </c>
      <c r="Q258" s="407">
        <v>0</v>
      </c>
      <c r="R258" s="408">
        <v>0</v>
      </c>
      <c r="S258" s="624">
        <v>0</v>
      </c>
      <c r="T258" s="409">
        <v>0</v>
      </c>
      <c r="U258" s="394">
        <f t="shared" si="32"/>
        <v>0</v>
      </c>
      <c r="V258" s="409"/>
      <c r="W258" s="199"/>
      <c r="X258" s="312"/>
      <c r="Y258" s="311"/>
    </row>
    <row r="259" spans="1:25" ht="14.4" x14ac:dyDescent="0.3">
      <c r="A259" s="379" t="s">
        <v>2538</v>
      </c>
      <c r="B259" s="379" t="s">
        <v>110</v>
      </c>
      <c r="C259" s="380">
        <v>1</v>
      </c>
      <c r="D259" s="452">
        <v>3</v>
      </c>
      <c r="E259" s="450">
        <v>18</v>
      </c>
      <c r="F259" s="383">
        <v>1000</v>
      </c>
      <c r="G259" s="384">
        <v>34</v>
      </c>
      <c r="H259" s="419">
        <v>50</v>
      </c>
      <c r="I259" s="386">
        <v>93450000</v>
      </c>
      <c r="J259" s="648" t="s">
        <v>2297</v>
      </c>
      <c r="K259" s="388" t="s">
        <v>2419</v>
      </c>
      <c r="L259" s="388" t="s">
        <v>2422</v>
      </c>
      <c r="M259" s="389">
        <v>44902</v>
      </c>
      <c r="N259" s="390" t="s">
        <v>2308</v>
      </c>
      <c r="O259" s="448"/>
      <c r="P259" s="448">
        <v>494750</v>
      </c>
      <c r="Q259" s="448">
        <v>1821598.7</v>
      </c>
      <c r="R259" s="449">
        <v>63492.68</v>
      </c>
      <c r="S259" s="628">
        <v>5000</v>
      </c>
      <c r="T259" s="393">
        <v>0</v>
      </c>
      <c r="U259" s="394">
        <f t="shared" si="32"/>
        <v>0</v>
      </c>
      <c r="V259" s="393"/>
      <c r="W259" s="199"/>
      <c r="X259" s="312" t="str">
        <f t="shared" si="30"/>
        <v>34.50</v>
      </c>
      <c r="Y259" s="311" t="b">
        <f>COUNTIF('Codes SEC'!$B$2:$F$460,X259)&gt;0</f>
        <v>1</v>
      </c>
    </row>
    <row r="260" spans="1:25" ht="14.4" x14ac:dyDescent="0.3">
      <c r="A260" s="379" t="s">
        <v>2538</v>
      </c>
      <c r="B260" s="379" t="s">
        <v>110</v>
      </c>
      <c r="C260" s="380">
        <v>1</v>
      </c>
      <c r="D260" s="381">
        <v>3</v>
      </c>
      <c r="E260" s="382">
        <v>18</v>
      </c>
      <c r="F260" s="383">
        <v>1000</v>
      </c>
      <c r="G260" s="384">
        <v>36</v>
      </c>
      <c r="H260" s="419">
        <v>90</v>
      </c>
      <c r="I260" s="386" t="s">
        <v>2130</v>
      </c>
      <c r="J260" s="387" t="s">
        <v>2024</v>
      </c>
      <c r="K260" s="388"/>
      <c r="L260" s="388"/>
      <c r="M260" s="389"/>
      <c r="N260" s="390" t="s">
        <v>99</v>
      </c>
      <c r="O260" s="448">
        <v>135085</v>
      </c>
      <c r="P260" s="448">
        <v>68200</v>
      </c>
      <c r="Q260" s="448">
        <v>78855</v>
      </c>
      <c r="R260" s="449">
        <v>59640</v>
      </c>
      <c r="S260" s="628">
        <v>63860</v>
      </c>
      <c r="T260" s="393">
        <v>94</v>
      </c>
      <c r="U260" s="394">
        <f t="shared" si="32"/>
        <v>-94</v>
      </c>
      <c r="V260" s="393"/>
      <c r="W260" s="199"/>
      <c r="X260" s="312" t="str">
        <f t="shared" si="30"/>
        <v>36.90</v>
      </c>
      <c r="Y260" s="311" t="b">
        <f>COUNTIF('Codes SEC'!$B$2:$F$460,X260)&gt;0</f>
        <v>1</v>
      </c>
    </row>
    <row r="261" spans="1:25" ht="26.7" customHeight="1" x14ac:dyDescent="0.3">
      <c r="A261" s="379" t="s">
        <v>2538</v>
      </c>
      <c r="B261" s="379" t="s">
        <v>110</v>
      </c>
      <c r="C261" s="380">
        <v>1</v>
      </c>
      <c r="D261" s="381">
        <v>3</v>
      </c>
      <c r="E261" s="382">
        <v>18</v>
      </c>
      <c r="F261" s="383">
        <v>1000</v>
      </c>
      <c r="G261" s="384">
        <v>38</v>
      </c>
      <c r="H261" s="419">
        <v>10</v>
      </c>
      <c r="I261" s="386" t="s">
        <v>2132</v>
      </c>
      <c r="J261" s="387" t="s">
        <v>2025</v>
      </c>
      <c r="K261" s="388"/>
      <c r="L261" s="388"/>
      <c r="M261" s="389"/>
      <c r="N261" s="390" t="s">
        <v>124</v>
      </c>
      <c r="O261" s="448">
        <v>163002.22000000003</v>
      </c>
      <c r="P261" s="448">
        <v>39464.120000000003</v>
      </c>
      <c r="Q261" s="448">
        <v>65717.33</v>
      </c>
      <c r="R261" s="449">
        <v>263431.90000000002</v>
      </c>
      <c r="S261" s="628">
        <v>241811.48</v>
      </c>
      <c r="T261" s="393">
        <v>50</v>
      </c>
      <c r="U261" s="394">
        <f t="shared" si="32"/>
        <v>-50</v>
      </c>
      <c r="V261" s="393"/>
      <c r="W261" s="199"/>
      <c r="X261" s="312" t="str">
        <f t="shared" si="30"/>
        <v>38.10</v>
      </c>
      <c r="Y261" s="311" t="b">
        <f>COUNTIF('Codes SEC'!$B$2:$F$460,X261)&gt;0</f>
        <v>1</v>
      </c>
    </row>
    <row r="262" spans="1:25" ht="14.4" x14ac:dyDescent="0.3">
      <c r="A262" s="379" t="s">
        <v>2538</v>
      </c>
      <c r="B262" s="379" t="s">
        <v>110</v>
      </c>
      <c r="C262" s="380">
        <v>1</v>
      </c>
      <c r="D262" s="381">
        <v>3</v>
      </c>
      <c r="E262" s="382">
        <v>18</v>
      </c>
      <c r="F262" s="383">
        <v>1000</v>
      </c>
      <c r="G262" s="384">
        <v>38</v>
      </c>
      <c r="H262" s="419">
        <v>20</v>
      </c>
      <c r="I262" s="386" t="s">
        <v>2138</v>
      </c>
      <c r="J262" s="387" t="s">
        <v>1982</v>
      </c>
      <c r="K262" s="388"/>
      <c r="L262" s="388"/>
      <c r="M262" s="389"/>
      <c r="N262" s="390" t="s">
        <v>84</v>
      </c>
      <c r="O262" s="448">
        <v>0</v>
      </c>
      <c r="P262" s="448">
        <v>0</v>
      </c>
      <c r="Q262" s="448">
        <v>0</v>
      </c>
      <c r="R262" s="449">
        <v>0</v>
      </c>
      <c r="S262" s="628">
        <v>0</v>
      </c>
      <c r="T262" s="393">
        <v>0</v>
      </c>
      <c r="U262" s="394">
        <f t="shared" si="32"/>
        <v>0</v>
      </c>
      <c r="V262" s="393"/>
      <c r="W262" s="199"/>
      <c r="X262" s="312" t="str">
        <f t="shared" si="30"/>
        <v>38.20</v>
      </c>
      <c r="Y262" s="311" t="b">
        <f>COUNTIF('Codes SEC'!$B$2:$F$460,X262)&gt;0</f>
        <v>1</v>
      </c>
    </row>
    <row r="263" spans="1:25" ht="14.7" customHeight="1" x14ac:dyDescent="0.3">
      <c r="A263" s="379" t="s">
        <v>2538</v>
      </c>
      <c r="B263" s="379" t="s">
        <v>110</v>
      </c>
      <c r="C263" s="380">
        <v>1</v>
      </c>
      <c r="D263" s="381">
        <v>3</v>
      </c>
      <c r="E263" s="382">
        <v>18</v>
      </c>
      <c r="F263" s="383">
        <v>1000</v>
      </c>
      <c r="G263" s="384">
        <v>38</v>
      </c>
      <c r="H263" s="419">
        <v>40</v>
      </c>
      <c r="I263" s="386">
        <v>93840000</v>
      </c>
      <c r="J263" s="387" t="s">
        <v>2563</v>
      </c>
      <c r="K263" s="388"/>
      <c r="L263" s="388"/>
      <c r="M263" s="389"/>
      <c r="N263" s="390" t="s">
        <v>2597</v>
      </c>
      <c r="O263" s="448"/>
      <c r="P263" s="448"/>
      <c r="Q263" s="448"/>
      <c r="R263" s="449">
        <v>0</v>
      </c>
      <c r="S263" s="628">
        <v>1889566.38</v>
      </c>
      <c r="T263" s="393">
        <v>1000</v>
      </c>
      <c r="U263" s="394">
        <f t="shared" si="32"/>
        <v>-1000</v>
      </c>
      <c r="V263" s="393"/>
      <c r="W263" s="199"/>
      <c r="X263" s="312" t="str">
        <f t="shared" si="30"/>
        <v>38.40</v>
      </c>
      <c r="Y263" s="311" t="b">
        <f>COUNTIF('Codes SEC'!$B$2:$F$460,X263)&gt;0</f>
        <v>1</v>
      </c>
    </row>
    <row r="264" spans="1:25" ht="14.4" x14ac:dyDescent="0.3">
      <c r="A264" s="379" t="s">
        <v>2538</v>
      </c>
      <c r="B264" s="379" t="s">
        <v>110</v>
      </c>
      <c r="C264" s="380">
        <v>1</v>
      </c>
      <c r="D264" s="381">
        <v>3</v>
      </c>
      <c r="E264" s="382">
        <v>18</v>
      </c>
      <c r="F264" s="383">
        <v>1000</v>
      </c>
      <c r="G264" s="384">
        <v>39</v>
      </c>
      <c r="H264" s="419">
        <v>10</v>
      </c>
      <c r="I264" s="386" t="s">
        <v>2125</v>
      </c>
      <c r="J264" s="387" t="s">
        <v>2215</v>
      </c>
      <c r="K264" s="388"/>
      <c r="L264" s="388"/>
      <c r="M264" s="389"/>
      <c r="N264" s="390" t="s">
        <v>143</v>
      </c>
      <c r="O264" s="448">
        <v>399675.3</v>
      </c>
      <c r="P264" s="448">
        <v>0</v>
      </c>
      <c r="Q264" s="448">
        <v>216650.14</v>
      </c>
      <c r="R264" s="449">
        <v>0</v>
      </c>
      <c r="S264" s="628">
        <v>1398.9</v>
      </c>
      <c r="T264" s="393">
        <v>0</v>
      </c>
      <c r="U264" s="394">
        <f t="shared" si="32"/>
        <v>0</v>
      </c>
      <c r="V264" s="393"/>
      <c r="W264" s="199"/>
      <c r="X264" s="312" t="str">
        <f t="shared" si="30"/>
        <v>39.10</v>
      </c>
      <c r="Y264" s="311" t="b">
        <f>COUNTIF('Codes SEC'!$B$2:$F$460,X264)&gt;0</f>
        <v>1</v>
      </c>
    </row>
    <row r="265" spans="1:25" ht="14.4" x14ac:dyDescent="0.3">
      <c r="A265" s="379" t="s">
        <v>2538</v>
      </c>
      <c r="B265" s="379" t="s">
        <v>110</v>
      </c>
      <c r="C265" s="380">
        <v>1</v>
      </c>
      <c r="D265" s="381">
        <v>3</v>
      </c>
      <c r="E265" s="382">
        <v>18</v>
      </c>
      <c r="F265" s="383">
        <v>1000</v>
      </c>
      <c r="G265" s="384">
        <v>39</v>
      </c>
      <c r="H265" s="419">
        <v>10</v>
      </c>
      <c r="I265" s="386">
        <v>93940000</v>
      </c>
      <c r="J265" s="387" t="s">
        <v>2838</v>
      </c>
      <c r="K265" s="388" t="s">
        <v>2419</v>
      </c>
      <c r="L265" s="388"/>
      <c r="M265" s="389">
        <v>46097</v>
      </c>
      <c r="N265" s="390" t="s">
        <v>821</v>
      </c>
      <c r="O265" s="448"/>
      <c r="P265" s="448"/>
      <c r="Q265" s="448"/>
      <c r="R265" s="449"/>
      <c r="S265" s="628"/>
      <c r="T265" s="393"/>
      <c r="U265" s="394"/>
      <c r="V265" s="393"/>
      <c r="W265" s="199"/>
      <c r="X265" s="312"/>
      <c r="Y265" s="311"/>
    </row>
    <row r="266" spans="1:25" ht="48" x14ac:dyDescent="0.3">
      <c r="A266" s="383" t="s">
        <v>2538</v>
      </c>
      <c r="B266" s="414" t="s">
        <v>110</v>
      </c>
      <c r="C266" s="509">
        <v>1</v>
      </c>
      <c r="D266" s="412">
        <v>3</v>
      </c>
      <c r="E266" s="413">
        <v>18</v>
      </c>
      <c r="F266" s="414">
        <v>2029</v>
      </c>
      <c r="G266" s="507">
        <v>41</v>
      </c>
      <c r="H266" s="510">
        <v>40</v>
      </c>
      <c r="I266" s="417">
        <v>94140000</v>
      </c>
      <c r="J266" s="403" t="s">
        <v>2481</v>
      </c>
      <c r="K266" s="404" t="s">
        <v>2834</v>
      </c>
      <c r="L266" s="404" t="s">
        <v>2791</v>
      </c>
      <c r="M266" s="405">
        <v>46090</v>
      </c>
      <c r="N266" s="418" t="s">
        <v>2618</v>
      </c>
      <c r="O266" s="407"/>
      <c r="P266" s="407"/>
      <c r="Q266" s="407">
        <v>0</v>
      </c>
      <c r="R266" s="408">
        <v>7339.61</v>
      </c>
      <c r="S266" s="624">
        <v>0</v>
      </c>
      <c r="T266" s="409">
        <v>0</v>
      </c>
      <c r="U266" s="394">
        <f t="shared" si="32"/>
        <v>0</v>
      </c>
      <c r="V266" s="409"/>
      <c r="W266" s="199"/>
      <c r="X266" s="312"/>
      <c r="Y266" s="311"/>
    </row>
    <row r="267" spans="1:25" ht="36" x14ac:dyDescent="0.3">
      <c r="A267" s="383" t="s">
        <v>2538</v>
      </c>
      <c r="B267" s="414" t="s">
        <v>110</v>
      </c>
      <c r="C267" s="509">
        <v>1</v>
      </c>
      <c r="D267" s="412">
        <v>3</v>
      </c>
      <c r="E267" s="413">
        <v>18</v>
      </c>
      <c r="F267" s="414">
        <v>2029</v>
      </c>
      <c r="G267" s="507">
        <v>43</v>
      </c>
      <c r="H267" s="510">
        <v>16</v>
      </c>
      <c r="I267" s="417">
        <v>94316000</v>
      </c>
      <c r="J267" s="403" t="s">
        <v>2495</v>
      </c>
      <c r="K267" s="404" t="s">
        <v>2834</v>
      </c>
      <c r="L267" s="404" t="s">
        <v>2791</v>
      </c>
      <c r="M267" s="405">
        <v>46090</v>
      </c>
      <c r="N267" s="418" t="s">
        <v>2619</v>
      </c>
      <c r="O267" s="407"/>
      <c r="P267" s="407"/>
      <c r="Q267" s="407">
        <v>0</v>
      </c>
      <c r="R267" s="408">
        <v>0</v>
      </c>
      <c r="S267" s="624">
        <v>0</v>
      </c>
      <c r="T267" s="409">
        <v>0</v>
      </c>
      <c r="U267" s="394">
        <f t="shared" si="32"/>
        <v>0</v>
      </c>
      <c r="V267" s="409"/>
      <c r="W267" s="199"/>
      <c r="X267" s="312"/>
      <c r="Y267" s="311"/>
    </row>
    <row r="268" spans="1:25" ht="48" x14ac:dyDescent="0.3">
      <c r="A268" s="383" t="s">
        <v>2538</v>
      </c>
      <c r="B268" s="414" t="s">
        <v>110</v>
      </c>
      <c r="C268" s="509">
        <v>1</v>
      </c>
      <c r="D268" s="412">
        <v>3</v>
      </c>
      <c r="E268" s="413">
        <v>18</v>
      </c>
      <c r="F268" s="414">
        <v>2029</v>
      </c>
      <c r="G268" s="507">
        <v>45</v>
      </c>
      <c r="H268" s="510">
        <v>24</v>
      </c>
      <c r="I268" s="417" t="s">
        <v>2149</v>
      </c>
      <c r="J268" s="650" t="s">
        <v>2688</v>
      </c>
      <c r="K268" s="404" t="s">
        <v>2834</v>
      </c>
      <c r="L268" s="404" t="s">
        <v>2791</v>
      </c>
      <c r="M268" s="405">
        <v>46090</v>
      </c>
      <c r="N268" s="418" t="s">
        <v>2620</v>
      </c>
      <c r="O268" s="407"/>
      <c r="P268" s="407">
        <v>366265.68</v>
      </c>
      <c r="Q268" s="407">
        <v>597595.85</v>
      </c>
      <c r="R268" s="408">
        <v>334155.75</v>
      </c>
      <c r="S268" s="624">
        <v>168408.16</v>
      </c>
      <c r="T268" s="409">
        <v>223</v>
      </c>
      <c r="U268" s="394">
        <f t="shared" si="32"/>
        <v>-223</v>
      </c>
      <c r="V268" s="409"/>
      <c r="W268" s="199"/>
      <c r="X268" s="312"/>
      <c r="Y268" s="311"/>
    </row>
    <row r="269" spans="1:25" ht="48" x14ac:dyDescent="0.3">
      <c r="A269" s="383" t="s">
        <v>2538</v>
      </c>
      <c r="B269" s="414" t="s">
        <v>110</v>
      </c>
      <c r="C269" s="509">
        <v>1</v>
      </c>
      <c r="D269" s="412">
        <v>3</v>
      </c>
      <c r="E269" s="413">
        <v>18</v>
      </c>
      <c r="F269" s="414">
        <v>2029</v>
      </c>
      <c r="G269" s="507">
        <v>45</v>
      </c>
      <c r="H269" s="510">
        <v>40</v>
      </c>
      <c r="I269" s="417">
        <v>94540000</v>
      </c>
      <c r="J269" s="403" t="s">
        <v>2480</v>
      </c>
      <c r="K269" s="404" t="s">
        <v>2834</v>
      </c>
      <c r="L269" s="404" t="s">
        <v>2791</v>
      </c>
      <c r="M269" s="405">
        <v>46090</v>
      </c>
      <c r="N269" s="418" t="s">
        <v>2621</v>
      </c>
      <c r="O269" s="407"/>
      <c r="P269" s="407"/>
      <c r="Q269" s="407">
        <v>0</v>
      </c>
      <c r="R269" s="408">
        <v>0</v>
      </c>
      <c r="S269" s="624">
        <v>0</v>
      </c>
      <c r="T269" s="409">
        <v>0</v>
      </c>
      <c r="U269" s="394">
        <f t="shared" si="32"/>
        <v>0</v>
      </c>
      <c r="V269" s="409"/>
      <c r="W269" s="199"/>
      <c r="X269" s="312"/>
      <c r="Y269" s="311"/>
    </row>
    <row r="270" spans="1:25" ht="14.4" x14ac:dyDescent="0.3">
      <c r="A270" s="379" t="s">
        <v>2538</v>
      </c>
      <c r="B270" s="379" t="s">
        <v>110</v>
      </c>
      <c r="C270" s="380">
        <v>2</v>
      </c>
      <c r="D270" s="381">
        <v>3</v>
      </c>
      <c r="E270" s="382">
        <v>18</v>
      </c>
      <c r="F270" s="383">
        <v>1000</v>
      </c>
      <c r="G270" s="384">
        <v>51</v>
      </c>
      <c r="H270" s="385">
        <v>12</v>
      </c>
      <c r="I270" s="386" t="s">
        <v>2140</v>
      </c>
      <c r="J270" s="387" t="s">
        <v>2204</v>
      </c>
      <c r="K270" s="388"/>
      <c r="L270" s="388"/>
      <c r="M270" s="389"/>
      <c r="N270" s="390" t="s">
        <v>159</v>
      </c>
      <c r="O270" s="423">
        <v>2274971.9300000002</v>
      </c>
      <c r="P270" s="423">
        <v>2213594.04</v>
      </c>
      <c r="Q270" s="423">
        <v>2185177.87</v>
      </c>
      <c r="R270" s="424">
        <v>1054826.51</v>
      </c>
      <c r="S270" s="478">
        <v>211.45</v>
      </c>
      <c r="T270" s="393">
        <v>3000</v>
      </c>
      <c r="U270" s="394">
        <f t="shared" si="32"/>
        <v>-3000</v>
      </c>
      <c r="V270" s="393"/>
      <c r="W270" s="199"/>
      <c r="X270" s="312" t="str">
        <f t="shared" si="30"/>
        <v>51.12</v>
      </c>
      <c r="Y270" s="311" t="b">
        <f>COUNTIF('Codes SEC'!$B$2:$F$460,X270)&gt;0</f>
        <v>1</v>
      </c>
    </row>
    <row r="271" spans="1:25" ht="14.4" x14ac:dyDescent="0.3">
      <c r="A271" s="379" t="s">
        <v>2538</v>
      </c>
      <c r="B271" s="379" t="s">
        <v>110</v>
      </c>
      <c r="C271" s="380">
        <v>2</v>
      </c>
      <c r="D271" s="381">
        <v>3</v>
      </c>
      <c r="E271" s="382">
        <v>18</v>
      </c>
      <c r="F271" s="383">
        <v>1000</v>
      </c>
      <c r="G271" s="384">
        <v>66</v>
      </c>
      <c r="H271" s="385">
        <v>41</v>
      </c>
      <c r="I271" s="386" t="s">
        <v>2146</v>
      </c>
      <c r="J271" s="387" t="s">
        <v>2207</v>
      </c>
      <c r="K271" s="388"/>
      <c r="L271" s="388"/>
      <c r="M271" s="389"/>
      <c r="N271" s="390" t="s">
        <v>1925</v>
      </c>
      <c r="O271" s="448"/>
      <c r="P271" s="448">
        <v>34200000</v>
      </c>
      <c r="Q271" s="448">
        <v>175100000</v>
      </c>
      <c r="R271" s="449">
        <v>200000000</v>
      </c>
      <c r="S271" s="628">
        <v>0</v>
      </c>
      <c r="T271" s="393">
        <v>0</v>
      </c>
      <c r="U271" s="394">
        <f>V271-T271</f>
        <v>0</v>
      </c>
      <c r="V271" s="436"/>
      <c r="W271" s="199"/>
      <c r="X271" s="312" t="str">
        <f t="shared" si="30"/>
        <v>66.41</v>
      </c>
      <c r="Y271" s="311" t="b">
        <f>COUNTIF('Codes SEC'!$B$2:$F$460,X271)&gt;0</f>
        <v>1</v>
      </c>
    </row>
    <row r="272" spans="1:25" ht="14.25" customHeight="1" x14ac:dyDescent="0.3">
      <c r="A272" s="379" t="s">
        <v>2538</v>
      </c>
      <c r="B272" s="379" t="s">
        <v>110</v>
      </c>
      <c r="C272" s="380">
        <v>2</v>
      </c>
      <c r="D272" s="381">
        <v>3</v>
      </c>
      <c r="E272" s="382">
        <v>18</v>
      </c>
      <c r="F272" s="383">
        <v>1000</v>
      </c>
      <c r="G272" s="384">
        <v>66</v>
      </c>
      <c r="H272" s="385">
        <v>41</v>
      </c>
      <c r="I272" s="386">
        <v>96641000</v>
      </c>
      <c r="J272" s="387" t="s">
        <v>2487</v>
      </c>
      <c r="K272" s="388"/>
      <c r="L272" s="388"/>
      <c r="M272" s="389"/>
      <c r="N272" s="390" t="s">
        <v>2506</v>
      </c>
      <c r="O272" s="448"/>
      <c r="P272" s="448"/>
      <c r="Q272" s="448"/>
      <c r="R272" s="449">
        <v>43693483.420000002</v>
      </c>
      <c r="S272" s="628">
        <v>0</v>
      </c>
      <c r="T272" s="393">
        <v>0</v>
      </c>
      <c r="U272" s="394">
        <f>V272-T272</f>
        <v>0</v>
      </c>
      <c r="V272" s="393"/>
      <c r="W272" s="564"/>
      <c r="X272" s="312" t="str">
        <f t="shared" si="30"/>
        <v>66.41</v>
      </c>
      <c r="Y272" s="311" t="b">
        <f>COUNTIF('Codes SEC'!$B$2:$F$460,X272)&gt;0</f>
        <v>1</v>
      </c>
    </row>
    <row r="273" spans="1:25" ht="24" customHeight="1" x14ac:dyDescent="0.3">
      <c r="A273" s="379" t="s">
        <v>2538</v>
      </c>
      <c r="B273" s="379" t="s">
        <v>110</v>
      </c>
      <c r="C273" s="380">
        <v>2</v>
      </c>
      <c r="D273" s="381">
        <v>3</v>
      </c>
      <c r="E273" s="382">
        <v>18</v>
      </c>
      <c r="F273" s="383">
        <v>1000</v>
      </c>
      <c r="G273" s="384">
        <v>86</v>
      </c>
      <c r="H273" s="419">
        <v>10</v>
      </c>
      <c r="I273" s="386" t="s">
        <v>2147</v>
      </c>
      <c r="J273" s="387" t="s">
        <v>2208</v>
      </c>
      <c r="K273" s="388"/>
      <c r="L273" s="388"/>
      <c r="M273" s="389"/>
      <c r="N273" s="390" t="s">
        <v>1917</v>
      </c>
      <c r="O273" s="448">
        <v>0</v>
      </c>
      <c r="P273" s="448">
        <v>0</v>
      </c>
      <c r="Q273" s="448">
        <v>0</v>
      </c>
      <c r="R273" s="449">
        <v>0</v>
      </c>
      <c r="S273" s="628">
        <v>0</v>
      </c>
      <c r="T273" s="393">
        <v>0</v>
      </c>
      <c r="U273" s="394">
        <f>V273-T273</f>
        <v>0</v>
      </c>
      <c r="V273" s="393"/>
      <c r="W273" s="199"/>
      <c r="X273" s="312" t="str">
        <f t="shared" si="30"/>
        <v>86.10</v>
      </c>
      <c r="Y273" s="311" t="b">
        <f>COUNTIF('Codes SEC'!$B$2:$F$460,X273)&gt;0</f>
        <v>1</v>
      </c>
    </row>
    <row r="274" spans="1:25" ht="24" customHeight="1" x14ac:dyDescent="0.3">
      <c r="A274" s="379" t="s">
        <v>2538</v>
      </c>
      <c r="B274" s="414" t="s">
        <v>110</v>
      </c>
      <c r="C274" s="509">
        <v>2</v>
      </c>
      <c r="D274" s="412">
        <v>3</v>
      </c>
      <c r="E274" s="413">
        <v>18</v>
      </c>
      <c r="F274" s="414">
        <v>2029</v>
      </c>
      <c r="G274" s="507">
        <v>86</v>
      </c>
      <c r="H274" s="508">
        <v>70</v>
      </c>
      <c r="I274" s="417" t="s">
        <v>2148</v>
      </c>
      <c r="J274" s="403" t="s">
        <v>1986</v>
      </c>
      <c r="K274" s="404" t="s">
        <v>2834</v>
      </c>
      <c r="L274" s="404" t="s">
        <v>2791</v>
      </c>
      <c r="M274" s="405">
        <v>46090</v>
      </c>
      <c r="N274" s="418" t="s">
        <v>2622</v>
      </c>
      <c r="O274" s="407">
        <v>20947274.870000001</v>
      </c>
      <c r="P274" s="407">
        <v>5922260.2300000004</v>
      </c>
      <c r="Q274" s="407">
        <v>0</v>
      </c>
      <c r="R274" s="408">
        <v>430222.16</v>
      </c>
      <c r="S274" s="624">
        <v>3299.02</v>
      </c>
      <c r="T274" s="409">
        <v>179</v>
      </c>
      <c r="U274" s="394">
        <f t="shared" ref="U274:U275" si="33">V274-T274</f>
        <v>-179</v>
      </c>
      <c r="V274" s="409"/>
      <c r="W274" s="199"/>
      <c r="X274" s="312"/>
      <c r="Y274" s="311"/>
    </row>
    <row r="275" spans="1:25" ht="24" customHeight="1" x14ac:dyDescent="0.3">
      <c r="A275" s="383" t="s">
        <v>2538</v>
      </c>
      <c r="B275" s="414" t="s">
        <v>110</v>
      </c>
      <c r="C275" s="509">
        <v>2</v>
      </c>
      <c r="D275" s="412">
        <v>3</v>
      </c>
      <c r="E275" s="413">
        <v>18</v>
      </c>
      <c r="F275" s="414">
        <v>2029</v>
      </c>
      <c r="G275" s="507">
        <v>86</v>
      </c>
      <c r="H275" s="510">
        <v>80</v>
      </c>
      <c r="I275" s="417" t="s">
        <v>2143</v>
      </c>
      <c r="J275" s="403" t="s">
        <v>1991</v>
      </c>
      <c r="K275" s="404" t="s">
        <v>2834</v>
      </c>
      <c r="L275" s="404" t="s">
        <v>2791</v>
      </c>
      <c r="M275" s="405">
        <v>46090</v>
      </c>
      <c r="N275" s="418" t="s">
        <v>2623</v>
      </c>
      <c r="O275" s="407"/>
      <c r="P275" s="407">
        <v>23063731.449999999</v>
      </c>
      <c r="Q275" s="407">
        <v>17945536.309999999</v>
      </c>
      <c r="R275" s="408">
        <v>19260958.390000001</v>
      </c>
      <c r="S275" s="624">
        <v>10157350.699999999</v>
      </c>
      <c r="T275" s="409">
        <v>18904</v>
      </c>
      <c r="U275" s="394">
        <f t="shared" si="33"/>
        <v>-18904</v>
      </c>
      <c r="V275" s="409"/>
      <c r="W275" s="199"/>
      <c r="X275" s="312"/>
      <c r="Y275" s="311"/>
    </row>
    <row r="276" spans="1:25" ht="14.1" customHeight="1" thickBot="1" x14ac:dyDescent="0.35">
      <c r="A276" s="100"/>
      <c r="B276" s="100"/>
      <c r="C276" s="111"/>
      <c r="D276" s="106"/>
      <c r="E276" s="112"/>
      <c r="F276" s="89"/>
      <c r="G276" s="19"/>
      <c r="H276" s="12"/>
      <c r="I276" s="225"/>
      <c r="J276" s="374"/>
      <c r="K276" s="225"/>
      <c r="L276" s="225"/>
      <c r="M276" s="318"/>
      <c r="N276" s="24"/>
      <c r="O276" s="204"/>
      <c r="P276" s="344"/>
      <c r="Q276" s="204"/>
      <c r="R276" s="485"/>
      <c r="S276" s="630"/>
      <c r="T276" s="42"/>
      <c r="U276" s="47"/>
      <c r="V276" s="42"/>
      <c r="W276" s="199"/>
      <c r="X276" s="312"/>
      <c r="Y276" s="311"/>
    </row>
    <row r="277" spans="1:25" ht="14.1" customHeight="1" x14ac:dyDescent="0.3">
      <c r="A277" s="100"/>
      <c r="B277" s="100"/>
      <c r="C277" s="111"/>
      <c r="D277" s="106"/>
      <c r="E277" s="112"/>
      <c r="F277" s="89"/>
      <c r="G277" s="19"/>
      <c r="H277" s="12"/>
      <c r="I277" s="225"/>
      <c r="J277" s="374"/>
      <c r="K277" s="225"/>
      <c r="L277" s="225"/>
      <c r="M277" s="318"/>
      <c r="N277" s="13" t="s">
        <v>62</v>
      </c>
      <c r="O277" s="212">
        <f t="shared" ref="O277:V277" si="34">SUM(O243:O275)</f>
        <v>215708503.69000003</v>
      </c>
      <c r="P277" s="212">
        <f t="shared" si="34"/>
        <v>735940277.20000005</v>
      </c>
      <c r="Q277" s="212">
        <f t="shared" si="34"/>
        <v>237027515.50999999</v>
      </c>
      <c r="R277" s="212">
        <f t="shared" si="34"/>
        <v>310839768.97000003</v>
      </c>
      <c r="S277" s="212">
        <f t="shared" si="34"/>
        <v>75557534.079999998</v>
      </c>
      <c r="T277" s="329">
        <f t="shared" si="34"/>
        <v>99869</v>
      </c>
      <c r="U277" s="354">
        <f t="shared" si="34"/>
        <v>-99869</v>
      </c>
      <c r="V277" s="55">
        <f t="shared" si="34"/>
        <v>0</v>
      </c>
      <c r="W277" s="199"/>
      <c r="X277" s="312"/>
      <c r="Y277" s="311"/>
    </row>
    <row r="278" spans="1:25" ht="14.1" customHeight="1" x14ac:dyDescent="0.3">
      <c r="A278" s="100"/>
      <c r="B278" s="100"/>
      <c r="C278" s="111"/>
      <c r="D278" s="106"/>
      <c r="E278" s="112"/>
      <c r="F278" s="89"/>
      <c r="G278" s="19"/>
      <c r="H278" s="12"/>
      <c r="I278" s="225"/>
      <c r="J278" s="374"/>
      <c r="K278" s="225"/>
      <c r="L278" s="225"/>
      <c r="M278" s="318"/>
      <c r="N278" s="13" t="s">
        <v>10</v>
      </c>
      <c r="O278" s="214">
        <f>O247+O249+O251+O256+O258+O266+O267+O268+O269+O274+O275</f>
        <v>20947274.870000001</v>
      </c>
      <c r="P278" s="214">
        <f t="shared" ref="P278:T278" si="35">P247+P249+P251+P256+P258+P266+P267+P268+P269+P274+P275</f>
        <v>46689687.670000002</v>
      </c>
      <c r="Q278" s="214">
        <f t="shared" si="35"/>
        <v>25037324.199999999</v>
      </c>
      <c r="R278" s="214">
        <f t="shared" si="35"/>
        <v>24558716.43</v>
      </c>
      <c r="S278" s="214">
        <f t="shared" si="35"/>
        <v>17917352.32</v>
      </c>
      <c r="T278" s="330">
        <f t="shared" si="35"/>
        <v>25700</v>
      </c>
      <c r="U278" s="44">
        <f>U247+U249+U251+U256+U258+U266+U267+U268+U269+U274+U275</f>
        <v>-25700</v>
      </c>
      <c r="V278" s="54">
        <f>V247+V249+V251+V256+V258+V266+V267+V268+V269+V274+V275</f>
        <v>0</v>
      </c>
      <c r="W278" s="199"/>
      <c r="X278" s="312"/>
      <c r="Y278" s="311"/>
    </row>
    <row r="279" spans="1:25" ht="14.1" customHeight="1" x14ac:dyDescent="0.3">
      <c r="A279" s="100"/>
      <c r="B279" s="100"/>
      <c r="C279" s="111"/>
      <c r="D279" s="106"/>
      <c r="E279" s="112"/>
      <c r="F279" s="89"/>
      <c r="G279" s="19"/>
      <c r="H279" s="12"/>
      <c r="I279" s="225"/>
      <c r="J279" s="374"/>
      <c r="K279" s="225"/>
      <c r="L279" s="225"/>
      <c r="M279" s="318"/>
      <c r="N279" s="13" t="s">
        <v>63</v>
      </c>
      <c r="O279" s="217">
        <f t="shared" ref="O279:V279" si="36">O277-O278</f>
        <v>194761228.82000002</v>
      </c>
      <c r="P279" s="206">
        <f t="shared" ref="P279:Q279" si="37">P277-P278</f>
        <v>689250589.53000009</v>
      </c>
      <c r="Q279" s="147">
        <f t="shared" si="37"/>
        <v>211990191.31</v>
      </c>
      <c r="R279" s="147">
        <f t="shared" ref="R279:S279" si="38">R277-R278</f>
        <v>286281052.54000002</v>
      </c>
      <c r="S279" s="147">
        <f t="shared" si="38"/>
        <v>57640181.759999998</v>
      </c>
      <c r="T279" s="330">
        <f t="shared" si="36"/>
        <v>74169</v>
      </c>
      <c r="U279" s="44">
        <f t="shared" si="36"/>
        <v>-74169</v>
      </c>
      <c r="V279" s="56">
        <f t="shared" si="36"/>
        <v>0</v>
      </c>
      <c r="W279" s="199"/>
      <c r="X279" s="312"/>
      <c r="Y279" s="311"/>
    </row>
    <row r="280" spans="1:25" ht="15" customHeight="1" thickBot="1" x14ac:dyDescent="0.35">
      <c r="A280" s="101"/>
      <c r="B280" s="101"/>
      <c r="C280" s="113"/>
      <c r="D280" s="14"/>
      <c r="E280" s="114"/>
      <c r="F280" s="64"/>
      <c r="G280" s="21"/>
      <c r="H280" s="15"/>
      <c r="I280" s="226"/>
      <c r="J280" s="373"/>
      <c r="K280" s="226"/>
      <c r="L280" s="226"/>
      <c r="M280" s="319"/>
      <c r="N280" s="16"/>
      <c r="O280" s="218"/>
      <c r="P280" s="141"/>
      <c r="Q280" s="148"/>
      <c r="R280" s="218"/>
      <c r="S280" s="218"/>
      <c r="T280" s="17"/>
      <c r="U280" s="46"/>
      <c r="V280" s="17"/>
      <c r="W280" s="199"/>
      <c r="X280" s="312"/>
      <c r="Y280" s="311"/>
    </row>
    <row r="281" spans="1:25" ht="15" customHeight="1" x14ac:dyDescent="0.3">
      <c r="A281" s="102"/>
      <c r="B281" s="100"/>
      <c r="C281" s="111"/>
      <c r="D281" s="106"/>
      <c r="E281" s="112"/>
      <c r="F281" s="89"/>
      <c r="G281" s="19"/>
      <c r="H281" s="12"/>
      <c r="I281" s="224"/>
      <c r="J281" s="374"/>
      <c r="K281" s="225"/>
      <c r="L281" s="225"/>
      <c r="M281" s="318"/>
      <c r="N281" s="24"/>
      <c r="O281" s="77"/>
      <c r="P281" s="76"/>
      <c r="Q281" s="77"/>
      <c r="R281" s="149"/>
      <c r="S281" s="631"/>
      <c r="T281" s="86"/>
      <c r="U281" s="47"/>
      <c r="V281" s="86"/>
      <c r="W281" s="199"/>
      <c r="X281" s="312"/>
      <c r="Y281" s="311"/>
    </row>
    <row r="282" spans="1:25" ht="51.45" customHeight="1" x14ac:dyDescent="0.3">
      <c r="A282" s="453" t="s">
        <v>2543</v>
      </c>
      <c r="B282" s="410" t="s">
        <v>107</v>
      </c>
      <c r="C282" s="411">
        <v>1</v>
      </c>
      <c r="D282" s="412">
        <v>1</v>
      </c>
      <c r="E282" s="413">
        <v>15</v>
      </c>
      <c r="F282" s="414">
        <v>2019</v>
      </c>
      <c r="G282" s="415">
        <v>16</v>
      </c>
      <c r="H282" s="416">
        <v>11</v>
      </c>
      <c r="I282" s="417">
        <v>91611000</v>
      </c>
      <c r="J282" s="438" t="s">
        <v>2410</v>
      </c>
      <c r="K282" s="439" t="s">
        <v>2419</v>
      </c>
      <c r="L282" s="439" t="s">
        <v>2424</v>
      </c>
      <c r="M282" s="440">
        <v>44991</v>
      </c>
      <c r="N282" s="418" t="s">
        <v>2817</v>
      </c>
      <c r="O282" s="427"/>
      <c r="P282" s="427"/>
      <c r="Q282" s="427">
        <v>2585.5300000000002</v>
      </c>
      <c r="R282" s="428">
        <v>1951.14</v>
      </c>
      <c r="S282" s="623">
        <v>2181.64</v>
      </c>
      <c r="T282" s="409">
        <v>2</v>
      </c>
      <c r="U282" s="394">
        <f t="shared" ref="U282:U304" si="39">V282-T282</f>
        <v>-2</v>
      </c>
      <c r="V282" s="409"/>
      <c r="W282" s="199"/>
      <c r="X282" s="312" t="str">
        <f t="shared" ref="X282:X297" si="40">G282&amp;"."&amp;H282</f>
        <v>16.11</v>
      </c>
      <c r="Y282" s="311" t="b">
        <f>COUNTIF('Codes SEC'!$B$2:$F$460,X282)&gt;0</f>
        <v>1</v>
      </c>
    </row>
    <row r="283" spans="1:25" ht="36" x14ac:dyDescent="0.3">
      <c r="A283" s="453" t="s">
        <v>2543</v>
      </c>
      <c r="B283" s="410" t="s">
        <v>107</v>
      </c>
      <c r="C283" s="411">
        <v>1</v>
      </c>
      <c r="D283" s="412">
        <v>1</v>
      </c>
      <c r="E283" s="413">
        <v>15</v>
      </c>
      <c r="F283" s="414">
        <v>2021</v>
      </c>
      <c r="G283" s="415">
        <v>16</v>
      </c>
      <c r="H283" s="416">
        <v>11</v>
      </c>
      <c r="I283" s="417">
        <v>91611000</v>
      </c>
      <c r="J283" s="438" t="s">
        <v>2413</v>
      </c>
      <c r="K283" s="439" t="s">
        <v>2419</v>
      </c>
      <c r="L283" s="439" t="s">
        <v>2424</v>
      </c>
      <c r="M283" s="440">
        <v>44991</v>
      </c>
      <c r="N283" s="418" t="s">
        <v>2818</v>
      </c>
      <c r="O283" s="427"/>
      <c r="P283" s="427"/>
      <c r="Q283" s="427">
        <v>348</v>
      </c>
      <c r="R283" s="428">
        <v>48</v>
      </c>
      <c r="S283" s="623">
        <v>411</v>
      </c>
      <c r="T283" s="409">
        <v>1</v>
      </c>
      <c r="U283" s="394">
        <f t="shared" si="39"/>
        <v>-1</v>
      </c>
      <c r="V283" s="409"/>
      <c r="W283" s="199"/>
      <c r="X283" s="312" t="str">
        <f t="shared" si="40"/>
        <v>16.11</v>
      </c>
      <c r="Y283" s="311" t="b">
        <f>COUNTIF('Codes SEC'!$B$2:$F$460,X283)&gt;0</f>
        <v>1</v>
      </c>
    </row>
    <row r="284" spans="1:25" ht="48" x14ac:dyDescent="0.3">
      <c r="A284" s="453" t="s">
        <v>2543</v>
      </c>
      <c r="B284" s="410" t="s">
        <v>107</v>
      </c>
      <c r="C284" s="411">
        <v>1</v>
      </c>
      <c r="D284" s="412">
        <v>1</v>
      </c>
      <c r="E284" s="413">
        <v>15</v>
      </c>
      <c r="F284" s="414">
        <v>2019</v>
      </c>
      <c r="G284" s="415">
        <v>26</v>
      </c>
      <c r="H284" s="416">
        <v>10</v>
      </c>
      <c r="I284" s="417">
        <v>92610000</v>
      </c>
      <c r="J284" s="438" t="s">
        <v>2411</v>
      </c>
      <c r="K284" s="439" t="s">
        <v>2419</v>
      </c>
      <c r="L284" s="439" t="s">
        <v>2424</v>
      </c>
      <c r="M284" s="440">
        <v>44991</v>
      </c>
      <c r="N284" s="418" t="s">
        <v>2629</v>
      </c>
      <c r="O284" s="427"/>
      <c r="P284" s="427"/>
      <c r="Q284" s="427">
        <v>412141.87</v>
      </c>
      <c r="R284" s="428">
        <v>237376.95</v>
      </c>
      <c r="S284" s="623">
        <v>209358.9</v>
      </c>
      <c r="T284" s="409">
        <v>248</v>
      </c>
      <c r="U284" s="394">
        <f t="shared" si="39"/>
        <v>-248</v>
      </c>
      <c r="V284" s="409"/>
      <c r="W284" s="199"/>
      <c r="X284" s="312" t="str">
        <f t="shared" si="40"/>
        <v>26.10</v>
      </c>
      <c r="Y284" s="311" t="b">
        <f>COUNTIF('Codes SEC'!$B$2:$F$460,X284)&gt;0</f>
        <v>1</v>
      </c>
    </row>
    <row r="285" spans="1:25" ht="36" x14ac:dyDescent="0.3">
      <c r="A285" s="453" t="s">
        <v>2543</v>
      </c>
      <c r="B285" s="410" t="s">
        <v>107</v>
      </c>
      <c r="C285" s="411">
        <v>1</v>
      </c>
      <c r="D285" s="412">
        <v>1</v>
      </c>
      <c r="E285" s="413">
        <v>15</v>
      </c>
      <c r="F285" s="414">
        <v>2021</v>
      </c>
      <c r="G285" s="415">
        <v>26</v>
      </c>
      <c r="H285" s="416">
        <v>10</v>
      </c>
      <c r="I285" s="417">
        <v>92610000</v>
      </c>
      <c r="J285" s="438" t="s">
        <v>2414</v>
      </c>
      <c r="K285" s="439" t="s">
        <v>2419</v>
      </c>
      <c r="L285" s="439" t="s">
        <v>2424</v>
      </c>
      <c r="M285" s="440">
        <v>44991</v>
      </c>
      <c r="N285" s="418" t="s">
        <v>2630</v>
      </c>
      <c r="O285" s="427"/>
      <c r="P285" s="427"/>
      <c r="Q285" s="427">
        <v>328625.51</v>
      </c>
      <c r="R285" s="428">
        <v>34994.589999999997</v>
      </c>
      <c r="S285" s="623">
        <v>51983.32</v>
      </c>
      <c r="T285" s="409">
        <v>37</v>
      </c>
      <c r="U285" s="394">
        <f t="shared" si="39"/>
        <v>-37</v>
      </c>
      <c r="V285" s="409"/>
      <c r="W285" s="199"/>
      <c r="X285" s="312" t="str">
        <f t="shared" si="40"/>
        <v>26.10</v>
      </c>
      <c r="Y285" s="311" t="b">
        <f>COUNTIF('Codes SEC'!$B$2:$F$460,X285)&gt;0</f>
        <v>1</v>
      </c>
    </row>
    <row r="286" spans="1:25" ht="48" x14ac:dyDescent="0.3">
      <c r="A286" s="379" t="s">
        <v>2543</v>
      </c>
      <c r="B286" s="410" t="s">
        <v>107</v>
      </c>
      <c r="C286" s="411">
        <v>1</v>
      </c>
      <c r="D286" s="412">
        <v>1</v>
      </c>
      <c r="E286" s="413">
        <v>15</v>
      </c>
      <c r="F286" s="414">
        <v>2019</v>
      </c>
      <c r="G286" s="415">
        <v>36</v>
      </c>
      <c r="H286" s="416">
        <v>70</v>
      </c>
      <c r="I286" s="417" t="s">
        <v>2190</v>
      </c>
      <c r="J286" s="438" t="s">
        <v>2089</v>
      </c>
      <c r="K286" s="439"/>
      <c r="L286" s="439"/>
      <c r="M286" s="440"/>
      <c r="N286" s="426" t="s">
        <v>2631</v>
      </c>
      <c r="O286" s="427">
        <v>87014959.439999953</v>
      </c>
      <c r="P286" s="427">
        <v>106974987.89</v>
      </c>
      <c r="Q286" s="427">
        <v>107096604.61</v>
      </c>
      <c r="R286" s="428">
        <v>109755753.84</v>
      </c>
      <c r="S286" s="623">
        <v>109426492.06</v>
      </c>
      <c r="T286" s="409">
        <v>76798</v>
      </c>
      <c r="U286" s="394">
        <f t="shared" si="39"/>
        <v>-76798</v>
      </c>
      <c r="V286" s="409"/>
      <c r="W286" s="199"/>
      <c r="X286" s="312" t="str">
        <f t="shared" si="40"/>
        <v>36.70</v>
      </c>
      <c r="Y286" s="311" t="b">
        <f>COUNTIF('Codes SEC'!$B$2:$F$460,X286)&gt;0</f>
        <v>1</v>
      </c>
    </row>
    <row r="287" spans="1:25" ht="39.9" customHeight="1" x14ac:dyDescent="0.3">
      <c r="A287" s="379" t="s">
        <v>2543</v>
      </c>
      <c r="B287" s="410" t="s">
        <v>107</v>
      </c>
      <c r="C287" s="411">
        <v>1</v>
      </c>
      <c r="D287" s="412">
        <v>1</v>
      </c>
      <c r="E287" s="413">
        <v>15</v>
      </c>
      <c r="F287" s="414">
        <v>2019</v>
      </c>
      <c r="G287" s="415">
        <v>36</v>
      </c>
      <c r="H287" s="416">
        <v>70</v>
      </c>
      <c r="I287" s="417" t="s">
        <v>2190</v>
      </c>
      <c r="J287" s="438" t="s">
        <v>2087</v>
      </c>
      <c r="K287" s="439"/>
      <c r="L287" s="439"/>
      <c r="M287" s="440"/>
      <c r="N287" s="418" t="s">
        <v>2632</v>
      </c>
      <c r="O287" s="427">
        <v>253800</v>
      </c>
      <c r="P287" s="427">
        <v>265103.01</v>
      </c>
      <c r="Q287" s="427">
        <v>279055.75</v>
      </c>
      <c r="R287" s="428">
        <v>316674.49</v>
      </c>
      <c r="S287" s="623">
        <v>339022.7</v>
      </c>
      <c r="T287" s="409">
        <v>250</v>
      </c>
      <c r="U287" s="394">
        <f t="shared" si="39"/>
        <v>-250</v>
      </c>
      <c r="V287" s="409"/>
      <c r="W287" s="199"/>
      <c r="X287" s="312" t="str">
        <f t="shared" si="40"/>
        <v>36.70</v>
      </c>
      <c r="Y287" s="311" t="b">
        <f>COUNTIF('Codes SEC'!$B$2:$F$460,X287)&gt;0</f>
        <v>1</v>
      </c>
    </row>
    <row r="288" spans="1:25" ht="39" customHeight="1" x14ac:dyDescent="0.3">
      <c r="A288" s="446" t="s">
        <v>2543</v>
      </c>
      <c r="B288" s="410" t="s">
        <v>107</v>
      </c>
      <c r="C288" s="411">
        <v>1</v>
      </c>
      <c r="D288" s="412">
        <v>1</v>
      </c>
      <c r="E288" s="413">
        <v>15</v>
      </c>
      <c r="F288" s="414">
        <v>2021</v>
      </c>
      <c r="G288" s="415">
        <v>36</v>
      </c>
      <c r="H288" s="416">
        <v>70</v>
      </c>
      <c r="I288" s="417" t="s">
        <v>2190</v>
      </c>
      <c r="J288" s="438" t="s">
        <v>2285</v>
      </c>
      <c r="K288" s="439"/>
      <c r="L288" s="439"/>
      <c r="M288" s="440"/>
      <c r="N288" s="418" t="s">
        <v>2677</v>
      </c>
      <c r="O288" s="427">
        <v>31389275.54000001</v>
      </c>
      <c r="P288" s="427">
        <v>29016416.43</v>
      </c>
      <c r="Q288" s="427">
        <v>33225622.09</v>
      </c>
      <c r="R288" s="428">
        <v>35013137.57</v>
      </c>
      <c r="S288" s="623">
        <v>36603045.850000001</v>
      </c>
      <c r="T288" s="409">
        <v>36885</v>
      </c>
      <c r="U288" s="394">
        <f t="shared" si="39"/>
        <v>-36885</v>
      </c>
      <c r="V288" s="409"/>
      <c r="W288" s="199"/>
      <c r="X288" s="312" t="str">
        <f t="shared" si="40"/>
        <v>36.70</v>
      </c>
      <c r="Y288" s="311" t="b">
        <f>COUNTIF('Codes SEC'!$B$2:$F$460,X288)&gt;0</f>
        <v>1</v>
      </c>
    </row>
    <row r="289" spans="1:26" ht="28.2" customHeight="1" x14ac:dyDescent="0.3">
      <c r="A289" s="379" t="s">
        <v>2543</v>
      </c>
      <c r="B289" s="410" t="s">
        <v>107</v>
      </c>
      <c r="C289" s="411">
        <v>1</v>
      </c>
      <c r="D289" s="412">
        <v>1</v>
      </c>
      <c r="E289" s="413">
        <v>15</v>
      </c>
      <c r="F289" s="414">
        <v>2021</v>
      </c>
      <c r="G289" s="415">
        <v>36</v>
      </c>
      <c r="H289" s="416">
        <v>70</v>
      </c>
      <c r="I289" s="417" t="s">
        <v>2190</v>
      </c>
      <c r="J289" s="438" t="s">
        <v>2088</v>
      </c>
      <c r="K289" s="439"/>
      <c r="L289" s="439"/>
      <c r="M289" s="440"/>
      <c r="N289" s="418" t="s">
        <v>2633</v>
      </c>
      <c r="O289" s="427">
        <v>0</v>
      </c>
      <c r="P289" s="427">
        <v>0</v>
      </c>
      <c r="Q289" s="427">
        <v>0</v>
      </c>
      <c r="R289" s="428">
        <v>0</v>
      </c>
      <c r="S289" s="623">
        <v>0</v>
      </c>
      <c r="T289" s="409">
        <v>149</v>
      </c>
      <c r="U289" s="394">
        <f t="shared" si="39"/>
        <v>-149</v>
      </c>
      <c r="V289" s="409"/>
      <c r="W289" s="199"/>
      <c r="X289" s="312" t="str">
        <f t="shared" si="40"/>
        <v>36.70</v>
      </c>
      <c r="Y289" s="311" t="b">
        <f>COUNTIF('Codes SEC'!$B$2:$F$460,X289)&gt;0</f>
        <v>1</v>
      </c>
    </row>
    <row r="290" spans="1:26" ht="51" customHeight="1" x14ac:dyDescent="0.3">
      <c r="A290" s="453" t="s">
        <v>2543</v>
      </c>
      <c r="B290" s="410" t="s">
        <v>107</v>
      </c>
      <c r="C290" s="411">
        <v>1</v>
      </c>
      <c r="D290" s="412">
        <v>1</v>
      </c>
      <c r="E290" s="413">
        <v>15</v>
      </c>
      <c r="F290" s="414">
        <v>2019</v>
      </c>
      <c r="G290" s="415">
        <v>38</v>
      </c>
      <c r="H290" s="416">
        <v>10</v>
      </c>
      <c r="I290" s="417">
        <v>93810000</v>
      </c>
      <c r="J290" s="438" t="s">
        <v>2412</v>
      </c>
      <c r="K290" s="439" t="s">
        <v>2419</v>
      </c>
      <c r="L290" s="439" t="s">
        <v>2424</v>
      </c>
      <c r="M290" s="440">
        <v>44991</v>
      </c>
      <c r="N290" s="418" t="s">
        <v>2634</v>
      </c>
      <c r="O290" s="427"/>
      <c r="P290" s="427"/>
      <c r="Q290" s="427">
        <v>165189.35999999999</v>
      </c>
      <c r="R290" s="428">
        <v>60853.19</v>
      </c>
      <c r="S290" s="623">
        <v>166043.31</v>
      </c>
      <c r="T290" s="409">
        <v>64</v>
      </c>
      <c r="U290" s="394">
        <f t="shared" si="39"/>
        <v>-64</v>
      </c>
      <c r="V290" s="409"/>
      <c r="W290" s="199"/>
      <c r="X290" s="312" t="str">
        <f t="shared" si="40"/>
        <v>38.10</v>
      </c>
      <c r="Y290" s="311" t="b">
        <f>COUNTIF('Codes SEC'!$B$2:$F$460,X290)&gt;0</f>
        <v>1</v>
      </c>
    </row>
    <row r="291" spans="1:26" ht="38.4" customHeight="1" x14ac:dyDescent="0.3">
      <c r="A291" s="379" t="s">
        <v>2543</v>
      </c>
      <c r="B291" s="410" t="s">
        <v>107</v>
      </c>
      <c r="C291" s="411">
        <v>1</v>
      </c>
      <c r="D291" s="412">
        <v>1</v>
      </c>
      <c r="E291" s="413">
        <v>15</v>
      </c>
      <c r="F291" s="414">
        <v>2021</v>
      </c>
      <c r="G291" s="415">
        <v>38</v>
      </c>
      <c r="H291" s="416">
        <v>10</v>
      </c>
      <c r="I291" s="417" t="s">
        <v>2132</v>
      </c>
      <c r="J291" s="438" t="s">
        <v>2284</v>
      </c>
      <c r="K291" s="439"/>
      <c r="L291" s="439"/>
      <c r="M291" s="440"/>
      <c r="N291" s="418" t="s">
        <v>2635</v>
      </c>
      <c r="O291" s="427"/>
      <c r="P291" s="427">
        <v>0</v>
      </c>
      <c r="Q291" s="427">
        <v>12835.54</v>
      </c>
      <c r="R291" s="428">
        <v>11500</v>
      </c>
      <c r="S291" s="623">
        <v>11000</v>
      </c>
      <c r="T291" s="409">
        <v>12</v>
      </c>
      <c r="U291" s="394">
        <f t="shared" si="39"/>
        <v>-12</v>
      </c>
      <c r="V291" s="409"/>
      <c r="W291" s="199"/>
      <c r="X291" s="312" t="str">
        <f t="shared" si="40"/>
        <v>38.10</v>
      </c>
      <c r="Y291" s="311" t="b">
        <f>COUNTIF('Codes SEC'!$B$2:$F$460,X291)&gt;0</f>
        <v>1</v>
      </c>
      <c r="Z291" s="40"/>
    </row>
    <row r="292" spans="1:26" ht="51.45" customHeight="1" x14ac:dyDescent="0.3">
      <c r="A292" s="453" t="s">
        <v>2543</v>
      </c>
      <c r="B292" s="410" t="s">
        <v>107</v>
      </c>
      <c r="C292" s="411">
        <v>1</v>
      </c>
      <c r="D292" s="412">
        <v>3</v>
      </c>
      <c r="E292" s="413">
        <v>15</v>
      </c>
      <c r="F292" s="414">
        <v>2019</v>
      </c>
      <c r="G292" s="415">
        <v>12</v>
      </c>
      <c r="H292" s="416">
        <v>11</v>
      </c>
      <c r="I292" s="417">
        <v>91211000</v>
      </c>
      <c r="J292" s="439" t="s">
        <v>2830</v>
      </c>
      <c r="K292" s="404" t="s">
        <v>2419</v>
      </c>
      <c r="L292" s="404" t="s">
        <v>2791</v>
      </c>
      <c r="M292" s="405">
        <v>46057</v>
      </c>
      <c r="N292" s="418" t="s">
        <v>2825</v>
      </c>
      <c r="O292" s="427"/>
      <c r="P292" s="427"/>
      <c r="Q292" s="427"/>
      <c r="R292" s="428"/>
      <c r="S292" s="623"/>
      <c r="T292" s="409"/>
      <c r="U292" s="394"/>
      <c r="V292" s="409"/>
      <c r="W292" s="199"/>
      <c r="X292" s="312"/>
      <c r="Y292" s="311"/>
    </row>
    <row r="293" spans="1:26" ht="52.2" customHeight="1" x14ac:dyDescent="0.3">
      <c r="A293" s="379" t="s">
        <v>2543</v>
      </c>
      <c r="B293" s="410" t="s">
        <v>107</v>
      </c>
      <c r="C293" s="411">
        <v>1</v>
      </c>
      <c r="D293" s="412">
        <v>3</v>
      </c>
      <c r="E293" s="413">
        <v>15</v>
      </c>
      <c r="F293" s="414">
        <v>2019</v>
      </c>
      <c r="G293" s="415">
        <v>16</v>
      </c>
      <c r="H293" s="416">
        <v>11</v>
      </c>
      <c r="I293" s="417" t="s">
        <v>2122</v>
      </c>
      <c r="J293" s="438" t="s">
        <v>2094</v>
      </c>
      <c r="K293" s="439"/>
      <c r="L293" s="439"/>
      <c r="M293" s="440"/>
      <c r="N293" s="426" t="s">
        <v>2636</v>
      </c>
      <c r="O293" s="427">
        <v>147000</v>
      </c>
      <c r="P293" s="427">
        <v>180192.44</v>
      </c>
      <c r="Q293" s="427">
        <v>157027.26999999999</v>
      </c>
      <c r="R293" s="428">
        <v>170324</v>
      </c>
      <c r="S293" s="623">
        <v>181545.32</v>
      </c>
      <c r="T293" s="409">
        <v>250</v>
      </c>
      <c r="U293" s="394">
        <f t="shared" si="39"/>
        <v>-250</v>
      </c>
      <c r="V293" s="409"/>
      <c r="W293" s="199"/>
      <c r="X293" s="312" t="str">
        <f t="shared" si="40"/>
        <v>16.11</v>
      </c>
      <c r="Y293" s="311" t="b">
        <f>COUNTIF('Codes SEC'!$B$2:$F$460,X293)&gt;0</f>
        <v>1</v>
      </c>
    </row>
    <row r="294" spans="1:26" ht="24" x14ac:dyDescent="0.3">
      <c r="A294" s="379" t="s">
        <v>2543</v>
      </c>
      <c r="B294" s="410" t="s">
        <v>107</v>
      </c>
      <c r="C294" s="411">
        <v>1</v>
      </c>
      <c r="D294" s="412">
        <v>3</v>
      </c>
      <c r="E294" s="413">
        <v>15</v>
      </c>
      <c r="F294" s="414">
        <v>2021</v>
      </c>
      <c r="G294" s="415">
        <v>16</v>
      </c>
      <c r="H294" s="416">
        <v>11</v>
      </c>
      <c r="I294" s="417" t="s">
        <v>2122</v>
      </c>
      <c r="J294" s="438" t="s">
        <v>2101</v>
      </c>
      <c r="K294" s="439"/>
      <c r="L294" s="439"/>
      <c r="M294" s="440"/>
      <c r="N294" s="418" t="s">
        <v>2637</v>
      </c>
      <c r="O294" s="454">
        <v>941969.5</v>
      </c>
      <c r="P294" s="454">
        <v>986925</v>
      </c>
      <c r="Q294" s="454">
        <v>943185.94</v>
      </c>
      <c r="R294" s="455">
        <v>1142004.31</v>
      </c>
      <c r="S294" s="623">
        <v>1305327.1100000001</v>
      </c>
      <c r="T294" s="409">
        <v>1040</v>
      </c>
      <c r="U294" s="394">
        <f t="shared" si="39"/>
        <v>-1040</v>
      </c>
      <c r="V294" s="409"/>
      <c r="W294" s="564"/>
      <c r="X294" s="312" t="str">
        <f t="shared" si="40"/>
        <v>16.11</v>
      </c>
      <c r="Y294" s="311" t="b">
        <f>COUNTIF('Codes SEC'!$B$2:$F$460,X294)&gt;0</f>
        <v>1</v>
      </c>
    </row>
    <row r="295" spans="1:26" ht="24" x14ac:dyDescent="0.3">
      <c r="A295" s="379" t="s">
        <v>2543</v>
      </c>
      <c r="B295" s="410" t="s">
        <v>107</v>
      </c>
      <c r="C295" s="411">
        <v>1</v>
      </c>
      <c r="D295" s="412">
        <v>3</v>
      </c>
      <c r="E295" s="413">
        <v>15</v>
      </c>
      <c r="F295" s="414">
        <v>2021</v>
      </c>
      <c r="G295" s="415">
        <v>16</v>
      </c>
      <c r="H295" s="416">
        <v>11</v>
      </c>
      <c r="I295" s="417" t="s">
        <v>2122</v>
      </c>
      <c r="J295" s="438" t="s">
        <v>2100</v>
      </c>
      <c r="K295" s="439"/>
      <c r="L295" s="439"/>
      <c r="M295" s="440"/>
      <c r="N295" s="418" t="s">
        <v>2638</v>
      </c>
      <c r="O295" s="454">
        <v>0</v>
      </c>
      <c r="P295" s="454">
        <v>0</v>
      </c>
      <c r="Q295" s="454">
        <v>0</v>
      </c>
      <c r="R295" s="455">
        <v>500</v>
      </c>
      <c r="S295" s="623">
        <v>9500</v>
      </c>
      <c r="T295" s="409">
        <v>12</v>
      </c>
      <c r="U295" s="394">
        <f t="shared" si="39"/>
        <v>-12</v>
      </c>
      <c r="V295" s="409"/>
      <c r="W295" s="199"/>
      <c r="X295" s="312" t="str">
        <f t="shared" si="40"/>
        <v>16.11</v>
      </c>
      <c r="Y295" s="311" t="b">
        <f>COUNTIF('Codes SEC'!$B$2:$F$460,X295)&gt;0</f>
        <v>1</v>
      </c>
    </row>
    <row r="296" spans="1:26" ht="24" x14ac:dyDescent="0.3">
      <c r="A296" s="379" t="s">
        <v>2543</v>
      </c>
      <c r="B296" s="410" t="s">
        <v>107</v>
      </c>
      <c r="C296" s="411">
        <v>1</v>
      </c>
      <c r="D296" s="412">
        <v>3</v>
      </c>
      <c r="E296" s="413">
        <v>15</v>
      </c>
      <c r="F296" s="414">
        <v>2019</v>
      </c>
      <c r="G296" s="415">
        <v>16</v>
      </c>
      <c r="H296" s="416">
        <v>12</v>
      </c>
      <c r="I296" s="417" t="s">
        <v>2123</v>
      </c>
      <c r="J296" s="438" t="s">
        <v>2103</v>
      </c>
      <c r="K296" s="439"/>
      <c r="L296" s="439"/>
      <c r="M296" s="440"/>
      <c r="N296" s="426" t="s">
        <v>2639</v>
      </c>
      <c r="O296" s="427">
        <v>4166780.02</v>
      </c>
      <c r="P296" s="427">
        <v>3496407.2</v>
      </c>
      <c r="Q296" s="427">
        <v>4178750</v>
      </c>
      <c r="R296" s="428">
        <v>2876020</v>
      </c>
      <c r="S296" s="623">
        <v>4417740</v>
      </c>
      <c r="T296" s="409">
        <v>3635</v>
      </c>
      <c r="U296" s="394">
        <f t="shared" si="39"/>
        <v>-3635</v>
      </c>
      <c r="V296" s="409"/>
      <c r="W296" s="199"/>
      <c r="X296" s="312" t="str">
        <f t="shared" si="40"/>
        <v>16.12</v>
      </c>
      <c r="Y296" s="311" t="b">
        <f>COUNTIF('Codes SEC'!$B$2:$F$460,X296)&gt;0</f>
        <v>1</v>
      </c>
    </row>
    <row r="297" spans="1:26" ht="24" x14ac:dyDescent="0.3">
      <c r="A297" s="379" t="s">
        <v>2543</v>
      </c>
      <c r="B297" s="410" t="s">
        <v>107</v>
      </c>
      <c r="C297" s="411">
        <v>1</v>
      </c>
      <c r="D297" s="412">
        <v>3</v>
      </c>
      <c r="E297" s="413">
        <v>15</v>
      </c>
      <c r="F297" s="414">
        <v>2019</v>
      </c>
      <c r="G297" s="415">
        <v>16</v>
      </c>
      <c r="H297" s="416">
        <v>12</v>
      </c>
      <c r="I297" s="417" t="s">
        <v>2123</v>
      </c>
      <c r="J297" s="438" t="s">
        <v>2102</v>
      </c>
      <c r="K297" s="439"/>
      <c r="L297" s="439"/>
      <c r="M297" s="440"/>
      <c r="N297" s="426" t="s">
        <v>2640</v>
      </c>
      <c r="O297" s="427">
        <v>120138</v>
      </c>
      <c r="P297" s="427">
        <v>250110.01</v>
      </c>
      <c r="Q297" s="427">
        <v>208981.26</v>
      </c>
      <c r="R297" s="428">
        <v>215730.54</v>
      </c>
      <c r="S297" s="623">
        <v>206375</v>
      </c>
      <c r="T297" s="409">
        <v>200</v>
      </c>
      <c r="U297" s="394">
        <f t="shared" si="39"/>
        <v>-200</v>
      </c>
      <c r="V297" s="409"/>
      <c r="W297" s="199"/>
      <c r="X297" s="312" t="str">
        <f t="shared" si="40"/>
        <v>16.12</v>
      </c>
      <c r="Y297" s="311" t="b">
        <f>COUNTIF('Codes SEC'!$B$2:$F$460,X297)&gt;0</f>
        <v>1</v>
      </c>
    </row>
    <row r="298" spans="1:26" ht="24" x14ac:dyDescent="0.3">
      <c r="A298" s="379" t="s">
        <v>2543</v>
      </c>
      <c r="B298" s="410" t="s">
        <v>107</v>
      </c>
      <c r="C298" s="411">
        <v>1</v>
      </c>
      <c r="D298" s="412">
        <v>3</v>
      </c>
      <c r="E298" s="413">
        <v>15</v>
      </c>
      <c r="F298" s="414">
        <v>2019</v>
      </c>
      <c r="G298" s="415">
        <v>31</v>
      </c>
      <c r="H298" s="416">
        <v>32</v>
      </c>
      <c r="I298" s="417">
        <v>93132000</v>
      </c>
      <c r="J298" s="439" t="s">
        <v>2790</v>
      </c>
      <c r="K298" s="439" t="s">
        <v>2419</v>
      </c>
      <c r="L298" s="439" t="s">
        <v>2791</v>
      </c>
      <c r="M298" s="440">
        <v>46043</v>
      </c>
      <c r="N298" s="426" t="s">
        <v>2792</v>
      </c>
      <c r="O298" s="427"/>
      <c r="P298" s="427"/>
      <c r="Q298" s="427"/>
      <c r="R298" s="428"/>
      <c r="S298" s="623">
        <v>122500</v>
      </c>
      <c r="T298" s="409"/>
      <c r="U298" s="394"/>
      <c r="V298" s="409"/>
      <c r="W298" s="199"/>
      <c r="X298" s="312"/>
      <c r="Y298" s="311"/>
    </row>
    <row r="299" spans="1:26" ht="24" x14ac:dyDescent="0.3">
      <c r="A299" s="379" t="s">
        <v>2543</v>
      </c>
      <c r="B299" s="410" t="s">
        <v>107</v>
      </c>
      <c r="C299" s="411">
        <v>1</v>
      </c>
      <c r="D299" s="412">
        <v>3</v>
      </c>
      <c r="E299" s="413">
        <v>15</v>
      </c>
      <c r="F299" s="414">
        <v>2021</v>
      </c>
      <c r="G299" s="415">
        <v>31</v>
      </c>
      <c r="H299" s="416">
        <v>32</v>
      </c>
      <c r="I299" s="417">
        <v>93132000</v>
      </c>
      <c r="J299" s="438" t="s">
        <v>2522</v>
      </c>
      <c r="K299" s="439" t="s">
        <v>2419</v>
      </c>
      <c r="L299" s="439" t="s">
        <v>2502</v>
      </c>
      <c r="M299" s="440">
        <v>45336</v>
      </c>
      <c r="N299" s="406" t="s">
        <v>2819</v>
      </c>
      <c r="O299" s="407"/>
      <c r="P299" s="407"/>
      <c r="Q299" s="407"/>
      <c r="R299" s="408">
        <v>0</v>
      </c>
      <c r="S299" s="623">
        <v>60852.93</v>
      </c>
      <c r="T299" s="409">
        <v>0</v>
      </c>
      <c r="U299" s="394">
        <f t="shared" si="39"/>
        <v>0</v>
      </c>
      <c r="V299" s="409"/>
      <c r="W299" s="199"/>
      <c r="X299" s="312" t="str">
        <f>G299&amp;"."&amp;H299</f>
        <v>31.32</v>
      </c>
      <c r="Y299" s="311" t="b">
        <f>COUNTIF('Codes SEC'!$B$2:$F$460,X299)&gt;0</f>
        <v>1</v>
      </c>
    </row>
    <row r="300" spans="1:26" ht="24" x14ac:dyDescent="0.3">
      <c r="A300" s="379" t="s">
        <v>2543</v>
      </c>
      <c r="B300" s="410" t="s">
        <v>107</v>
      </c>
      <c r="C300" s="411">
        <v>1</v>
      </c>
      <c r="D300" s="412">
        <v>3</v>
      </c>
      <c r="E300" s="413">
        <v>15</v>
      </c>
      <c r="F300" s="414">
        <v>2021</v>
      </c>
      <c r="G300" s="415">
        <v>33</v>
      </c>
      <c r="H300" s="416">
        <v>0</v>
      </c>
      <c r="I300" s="417" t="s">
        <v>2135</v>
      </c>
      <c r="J300" s="438" t="s">
        <v>2434</v>
      </c>
      <c r="K300" s="439" t="s">
        <v>2419</v>
      </c>
      <c r="L300" s="439" t="s">
        <v>2424</v>
      </c>
      <c r="M300" s="440">
        <v>45070</v>
      </c>
      <c r="N300" s="406" t="s">
        <v>2641</v>
      </c>
      <c r="O300" s="407"/>
      <c r="P300" s="407"/>
      <c r="Q300" s="407"/>
      <c r="R300" s="408">
        <v>0</v>
      </c>
      <c r="S300" s="623">
        <v>159504.51</v>
      </c>
      <c r="T300" s="409">
        <v>50</v>
      </c>
      <c r="U300" s="394">
        <f t="shared" si="39"/>
        <v>-50</v>
      </c>
      <c r="V300" s="409"/>
      <c r="W300" s="564"/>
      <c r="X300" s="312" t="s">
        <v>1779</v>
      </c>
      <c r="Y300" s="311" t="b">
        <f>COUNTIF('Codes SEC'!$B$2:$F$460,X300)&gt;0</f>
        <v>1</v>
      </c>
    </row>
    <row r="301" spans="1:26" ht="48" x14ac:dyDescent="0.3">
      <c r="A301" s="379" t="s">
        <v>2543</v>
      </c>
      <c r="B301" s="410" t="s">
        <v>107</v>
      </c>
      <c r="C301" s="411">
        <v>1</v>
      </c>
      <c r="D301" s="412">
        <v>3</v>
      </c>
      <c r="E301" s="413">
        <v>15</v>
      </c>
      <c r="F301" s="414">
        <v>2021</v>
      </c>
      <c r="G301" s="415">
        <v>36</v>
      </c>
      <c r="H301" s="416">
        <v>70</v>
      </c>
      <c r="I301" s="417" t="s">
        <v>2190</v>
      </c>
      <c r="J301" s="438" t="s">
        <v>2109</v>
      </c>
      <c r="K301" s="439"/>
      <c r="L301" s="439"/>
      <c r="M301" s="440"/>
      <c r="N301" s="406" t="s">
        <v>2642</v>
      </c>
      <c r="O301" s="427">
        <v>2187145.7999999993</v>
      </c>
      <c r="P301" s="407">
        <v>2261887.88</v>
      </c>
      <c r="Q301" s="407">
        <v>2490496.56</v>
      </c>
      <c r="R301" s="408">
        <v>2577102.48</v>
      </c>
      <c r="S301" s="623">
        <v>2695366.36</v>
      </c>
      <c r="T301" s="409">
        <v>2750</v>
      </c>
      <c r="U301" s="394">
        <f t="shared" si="39"/>
        <v>-2750</v>
      </c>
      <c r="V301" s="409"/>
      <c r="W301" s="199"/>
      <c r="X301" s="312" t="str">
        <f>G301&amp;"."&amp;H301</f>
        <v>36.70</v>
      </c>
      <c r="Y301" s="311" t="b">
        <f>COUNTIF('Codes SEC'!$B$2:$F$460,X301)&gt;0</f>
        <v>1</v>
      </c>
    </row>
    <row r="302" spans="1:26" ht="36" x14ac:dyDescent="0.3">
      <c r="A302" s="379" t="s">
        <v>2543</v>
      </c>
      <c r="B302" s="410" t="s">
        <v>107</v>
      </c>
      <c r="C302" s="411">
        <v>1</v>
      </c>
      <c r="D302" s="412">
        <v>3</v>
      </c>
      <c r="E302" s="413">
        <v>15</v>
      </c>
      <c r="F302" s="414">
        <v>2019</v>
      </c>
      <c r="G302" s="415">
        <v>38</v>
      </c>
      <c r="H302" s="416">
        <v>10</v>
      </c>
      <c r="I302" s="417" t="s">
        <v>2132</v>
      </c>
      <c r="J302" s="438" t="s">
        <v>2585</v>
      </c>
      <c r="K302" s="439" t="s">
        <v>2419</v>
      </c>
      <c r="L302" s="439" t="s">
        <v>2502</v>
      </c>
      <c r="M302" s="440">
        <v>45629</v>
      </c>
      <c r="N302" s="426" t="s">
        <v>2643</v>
      </c>
      <c r="O302" s="454"/>
      <c r="P302" s="454"/>
      <c r="Q302" s="454"/>
      <c r="R302" s="455">
        <v>0</v>
      </c>
      <c r="S302" s="632">
        <v>0</v>
      </c>
      <c r="T302" s="409">
        <v>0</v>
      </c>
      <c r="U302" s="394">
        <f t="shared" si="39"/>
        <v>0</v>
      </c>
      <c r="V302" s="409"/>
      <c r="W302" s="199"/>
      <c r="X302" s="312"/>
      <c r="Y302" s="311"/>
    </row>
    <row r="303" spans="1:26" ht="36" x14ac:dyDescent="0.3">
      <c r="A303" s="379" t="s">
        <v>2543</v>
      </c>
      <c r="B303" s="410" t="s">
        <v>107</v>
      </c>
      <c r="C303" s="411">
        <v>1</v>
      </c>
      <c r="D303" s="412">
        <v>3</v>
      </c>
      <c r="E303" s="413">
        <v>15</v>
      </c>
      <c r="F303" s="414">
        <v>2019</v>
      </c>
      <c r="G303" s="415">
        <v>38</v>
      </c>
      <c r="H303" s="416">
        <v>50</v>
      </c>
      <c r="I303" s="417">
        <v>93850000</v>
      </c>
      <c r="J303" s="438" t="s">
        <v>2587</v>
      </c>
      <c r="K303" s="439" t="s">
        <v>2419</v>
      </c>
      <c r="L303" s="439" t="s">
        <v>2502</v>
      </c>
      <c r="M303" s="440">
        <v>45629</v>
      </c>
      <c r="N303" s="406" t="s">
        <v>2820</v>
      </c>
      <c r="O303" s="456"/>
      <c r="P303" s="456"/>
      <c r="Q303" s="456"/>
      <c r="R303" s="457">
        <v>0</v>
      </c>
      <c r="S303" s="505">
        <v>0</v>
      </c>
      <c r="T303" s="409">
        <v>0</v>
      </c>
      <c r="U303" s="394">
        <f t="shared" si="39"/>
        <v>0</v>
      </c>
      <c r="V303" s="409"/>
      <c r="W303" s="199"/>
      <c r="X303" s="312"/>
      <c r="Y303" s="311"/>
    </row>
    <row r="304" spans="1:26" ht="24" x14ac:dyDescent="0.3">
      <c r="A304" s="379" t="s">
        <v>2543</v>
      </c>
      <c r="B304" s="410" t="s">
        <v>107</v>
      </c>
      <c r="C304" s="411">
        <v>1</v>
      </c>
      <c r="D304" s="412">
        <v>3</v>
      </c>
      <c r="E304" s="413">
        <v>15</v>
      </c>
      <c r="F304" s="414">
        <v>2019</v>
      </c>
      <c r="G304" s="415">
        <v>38</v>
      </c>
      <c r="H304" s="416">
        <v>10</v>
      </c>
      <c r="I304" s="417" t="s">
        <v>2132</v>
      </c>
      <c r="J304" s="438" t="s">
        <v>2586</v>
      </c>
      <c r="K304" s="439" t="s">
        <v>2419</v>
      </c>
      <c r="L304" s="439" t="s">
        <v>2502</v>
      </c>
      <c r="M304" s="440">
        <v>45638</v>
      </c>
      <c r="N304" s="406" t="s">
        <v>2644</v>
      </c>
      <c r="O304" s="456"/>
      <c r="P304" s="456"/>
      <c r="Q304" s="456"/>
      <c r="R304" s="457">
        <v>0</v>
      </c>
      <c r="S304" s="505">
        <v>0</v>
      </c>
      <c r="T304" s="409">
        <v>0</v>
      </c>
      <c r="U304" s="394">
        <f t="shared" si="39"/>
        <v>0</v>
      </c>
      <c r="V304" s="409"/>
      <c r="W304" s="199"/>
      <c r="X304" s="312"/>
      <c r="Y304" s="311"/>
    </row>
    <row r="305" spans="1:25" ht="24" x14ac:dyDescent="0.3">
      <c r="A305" s="379" t="s">
        <v>2543</v>
      </c>
      <c r="B305" s="410" t="s">
        <v>107</v>
      </c>
      <c r="C305" s="411">
        <v>1</v>
      </c>
      <c r="D305" s="412">
        <v>3</v>
      </c>
      <c r="E305" s="413">
        <v>15</v>
      </c>
      <c r="F305" s="414">
        <v>2021</v>
      </c>
      <c r="G305" s="415">
        <v>38</v>
      </c>
      <c r="H305" s="416">
        <v>10</v>
      </c>
      <c r="I305" s="417" t="s">
        <v>2132</v>
      </c>
      <c r="J305" s="438" t="s">
        <v>2113</v>
      </c>
      <c r="K305" s="439"/>
      <c r="L305" s="439"/>
      <c r="M305" s="440"/>
      <c r="N305" s="426" t="s">
        <v>2645</v>
      </c>
      <c r="O305" s="454">
        <v>18000</v>
      </c>
      <c r="P305" s="454">
        <v>26750</v>
      </c>
      <c r="Q305" s="454">
        <v>26000</v>
      </c>
      <c r="R305" s="455">
        <v>29990</v>
      </c>
      <c r="S305" s="623">
        <v>23750</v>
      </c>
      <c r="T305" s="409">
        <v>15</v>
      </c>
      <c r="U305" s="394">
        <f t="shared" ref="U305:U310" si="41">V305-T305</f>
        <v>-15</v>
      </c>
      <c r="V305" s="409"/>
      <c r="W305" s="199"/>
      <c r="X305" s="312" t="str">
        <f>G305&amp;"."&amp;H305</f>
        <v>38.10</v>
      </c>
      <c r="Y305" s="311" t="b">
        <f>COUNTIF('Codes SEC'!$B$2:$F$460,X305)&gt;0</f>
        <v>1</v>
      </c>
    </row>
    <row r="306" spans="1:25" ht="24" x14ac:dyDescent="0.3">
      <c r="A306" s="379" t="s">
        <v>2543</v>
      </c>
      <c r="B306" s="410" t="s">
        <v>107</v>
      </c>
      <c r="C306" s="411">
        <v>1</v>
      </c>
      <c r="D306" s="412">
        <v>3</v>
      </c>
      <c r="E306" s="413">
        <v>15</v>
      </c>
      <c r="F306" s="414">
        <v>2021</v>
      </c>
      <c r="G306" s="415">
        <v>38</v>
      </c>
      <c r="H306" s="416">
        <v>10</v>
      </c>
      <c r="I306" s="417" t="s">
        <v>2132</v>
      </c>
      <c r="J306" s="438" t="s">
        <v>2110</v>
      </c>
      <c r="K306" s="439"/>
      <c r="L306" s="439"/>
      <c r="M306" s="440"/>
      <c r="N306" s="418" t="s">
        <v>2646</v>
      </c>
      <c r="O306" s="454">
        <v>217250</v>
      </c>
      <c r="P306" s="454">
        <v>460218.03</v>
      </c>
      <c r="Q306" s="454">
        <v>193358.45</v>
      </c>
      <c r="R306" s="455">
        <v>222710.08</v>
      </c>
      <c r="S306" s="623">
        <v>200736.53</v>
      </c>
      <c r="T306" s="409">
        <v>200</v>
      </c>
      <c r="U306" s="394">
        <f t="shared" si="41"/>
        <v>-200</v>
      </c>
      <c r="V306" s="409"/>
      <c r="W306" s="199"/>
      <c r="X306" s="312" t="str">
        <f>G306&amp;"."&amp;H306</f>
        <v>38.10</v>
      </c>
      <c r="Y306" s="311" t="b">
        <f>COUNTIF('Codes SEC'!$B$2:$F$460,X306)&gt;0</f>
        <v>1</v>
      </c>
    </row>
    <row r="307" spans="1:25" ht="24" x14ac:dyDescent="0.3">
      <c r="A307" s="379" t="s">
        <v>2543</v>
      </c>
      <c r="B307" s="410" t="s">
        <v>107</v>
      </c>
      <c r="C307" s="411">
        <v>1</v>
      </c>
      <c r="D307" s="412">
        <v>3</v>
      </c>
      <c r="E307" s="413">
        <v>15</v>
      </c>
      <c r="F307" s="414">
        <v>2021</v>
      </c>
      <c r="G307" s="415">
        <v>38</v>
      </c>
      <c r="H307" s="416">
        <v>10</v>
      </c>
      <c r="I307" s="417" t="s">
        <v>2132</v>
      </c>
      <c r="J307" s="438" t="s">
        <v>2112</v>
      </c>
      <c r="K307" s="439"/>
      <c r="L307" s="439"/>
      <c r="M307" s="440"/>
      <c r="N307" s="426" t="s">
        <v>2647</v>
      </c>
      <c r="O307" s="454">
        <v>399282</v>
      </c>
      <c r="P307" s="454">
        <v>0</v>
      </c>
      <c r="Q307" s="454">
        <v>825041</v>
      </c>
      <c r="R307" s="455">
        <v>429807</v>
      </c>
      <c r="S307" s="623">
        <v>440143</v>
      </c>
      <c r="T307" s="409">
        <v>440</v>
      </c>
      <c r="U307" s="394">
        <f t="shared" si="41"/>
        <v>-440</v>
      </c>
      <c r="V307" s="409"/>
      <c r="W307" s="199"/>
      <c r="X307" s="312" t="str">
        <f>G307&amp;"."&amp;H307</f>
        <v>38.10</v>
      </c>
      <c r="Y307" s="311" t="b">
        <f>COUNTIF('Codes SEC'!$B$2:$F$460,X307)&gt;0</f>
        <v>1</v>
      </c>
    </row>
    <row r="308" spans="1:25" ht="27" customHeight="1" x14ac:dyDescent="0.3">
      <c r="A308" s="379" t="s">
        <v>2543</v>
      </c>
      <c r="B308" s="410" t="s">
        <v>107</v>
      </c>
      <c r="C308" s="411">
        <v>1</v>
      </c>
      <c r="D308" s="412">
        <v>3</v>
      </c>
      <c r="E308" s="413">
        <v>15</v>
      </c>
      <c r="F308" s="414">
        <v>2019</v>
      </c>
      <c r="G308" s="415">
        <v>38</v>
      </c>
      <c r="H308" s="416">
        <v>30</v>
      </c>
      <c r="I308" s="417">
        <v>93830000</v>
      </c>
      <c r="J308" s="438" t="s">
        <v>2557</v>
      </c>
      <c r="K308" s="439" t="s">
        <v>2419</v>
      </c>
      <c r="L308" s="439" t="s">
        <v>2502</v>
      </c>
      <c r="M308" s="440">
        <v>45547</v>
      </c>
      <c r="N308" s="426" t="s">
        <v>2648</v>
      </c>
      <c r="O308" s="454"/>
      <c r="P308" s="454"/>
      <c r="Q308" s="454"/>
      <c r="R308" s="455">
        <v>33111.11</v>
      </c>
      <c r="S308" s="632">
        <v>0</v>
      </c>
      <c r="T308" s="409">
        <v>0</v>
      </c>
      <c r="U308" s="394">
        <f t="shared" si="41"/>
        <v>0</v>
      </c>
      <c r="V308" s="409"/>
      <c r="W308" s="199"/>
      <c r="X308" s="312"/>
      <c r="Y308" s="311"/>
    </row>
    <row r="309" spans="1:25" ht="27.45" customHeight="1" x14ac:dyDescent="0.3">
      <c r="A309" s="379" t="s">
        <v>2543</v>
      </c>
      <c r="B309" s="410" t="s">
        <v>107</v>
      </c>
      <c r="C309" s="411">
        <v>1</v>
      </c>
      <c r="D309" s="411">
        <v>1</v>
      </c>
      <c r="E309" s="413">
        <v>15</v>
      </c>
      <c r="F309" s="414">
        <v>2019</v>
      </c>
      <c r="G309" s="415">
        <v>38</v>
      </c>
      <c r="H309" s="416">
        <v>50</v>
      </c>
      <c r="I309" s="417" t="s">
        <v>2152</v>
      </c>
      <c r="J309" s="438" t="s">
        <v>2090</v>
      </c>
      <c r="K309" s="439"/>
      <c r="L309" s="439"/>
      <c r="M309" s="440"/>
      <c r="N309" s="426" t="s">
        <v>2726</v>
      </c>
      <c r="O309" s="427">
        <v>653743.5</v>
      </c>
      <c r="P309" s="427">
        <v>1025513.33</v>
      </c>
      <c r="Q309" s="427">
        <v>708447.65</v>
      </c>
      <c r="R309" s="428">
        <v>733592.63</v>
      </c>
      <c r="S309" s="623">
        <v>624215.30000000005</v>
      </c>
      <c r="T309" s="409">
        <v>2000</v>
      </c>
      <c r="U309" s="394">
        <f t="shared" si="41"/>
        <v>-2000</v>
      </c>
      <c r="V309" s="409"/>
      <c r="W309" s="199"/>
      <c r="X309" s="312" t="str">
        <f t="shared" ref="X309:X313" si="42">G309&amp;"."&amp;H309</f>
        <v>38.50</v>
      </c>
      <c r="Y309" s="311" t="b">
        <f>COUNTIF('Codes SEC'!$B$2:$F$460,X309)&gt;0</f>
        <v>1</v>
      </c>
    </row>
    <row r="310" spans="1:25" ht="24" x14ac:dyDescent="0.3">
      <c r="A310" s="379" t="s">
        <v>2543</v>
      </c>
      <c r="B310" s="410" t="s">
        <v>107</v>
      </c>
      <c r="C310" s="411">
        <v>1</v>
      </c>
      <c r="D310" s="412">
        <v>3</v>
      </c>
      <c r="E310" s="413">
        <v>15</v>
      </c>
      <c r="F310" s="414">
        <v>2021</v>
      </c>
      <c r="G310" s="415">
        <v>38</v>
      </c>
      <c r="H310" s="416">
        <v>50</v>
      </c>
      <c r="I310" s="417" t="s">
        <v>2152</v>
      </c>
      <c r="J310" s="438" t="s">
        <v>2111</v>
      </c>
      <c r="K310" s="439"/>
      <c r="L310" s="439"/>
      <c r="M310" s="440"/>
      <c r="N310" s="418" t="s">
        <v>2649</v>
      </c>
      <c r="O310" s="454"/>
      <c r="P310" s="454">
        <v>0</v>
      </c>
      <c r="Q310" s="454">
        <v>0</v>
      </c>
      <c r="R310" s="455">
        <v>0</v>
      </c>
      <c r="S310" s="623">
        <v>0</v>
      </c>
      <c r="T310" s="409">
        <v>0</v>
      </c>
      <c r="U310" s="394">
        <f t="shared" si="41"/>
        <v>0</v>
      </c>
      <c r="V310" s="409"/>
      <c r="W310" s="199"/>
      <c r="X310" s="312" t="str">
        <f t="shared" si="42"/>
        <v>38.50</v>
      </c>
      <c r="Y310" s="311" t="b">
        <f>COUNTIF('Codes SEC'!$B$2:$F$460,X310)&gt;0</f>
        <v>1</v>
      </c>
    </row>
    <row r="311" spans="1:25" ht="31.95" customHeight="1" x14ac:dyDescent="0.3">
      <c r="A311" s="379" t="s">
        <v>2543</v>
      </c>
      <c r="B311" s="410" t="s">
        <v>107</v>
      </c>
      <c r="C311" s="411">
        <v>1</v>
      </c>
      <c r="D311" s="412">
        <v>3</v>
      </c>
      <c r="E311" s="413">
        <v>15</v>
      </c>
      <c r="F311" s="414">
        <v>2019</v>
      </c>
      <c r="G311" s="415">
        <v>39</v>
      </c>
      <c r="H311" s="416">
        <v>10</v>
      </c>
      <c r="I311" s="417" t="s">
        <v>2125</v>
      </c>
      <c r="J311" s="438" t="s">
        <v>2116</v>
      </c>
      <c r="K311" s="439"/>
      <c r="L311" s="439"/>
      <c r="M311" s="440"/>
      <c r="N311" s="426" t="s">
        <v>2650</v>
      </c>
      <c r="O311" s="427">
        <v>158478.35</v>
      </c>
      <c r="P311" s="427">
        <v>0</v>
      </c>
      <c r="Q311" s="427">
        <v>40000</v>
      </c>
      <c r="R311" s="428">
        <v>296944.68</v>
      </c>
      <c r="S311" s="623">
        <v>92097.49</v>
      </c>
      <c r="T311" s="409">
        <v>0</v>
      </c>
      <c r="U311" s="394">
        <f t="shared" ref="U311:U321" si="43">V311-T311</f>
        <v>0</v>
      </c>
      <c r="V311" s="409"/>
      <c r="W311" s="199"/>
      <c r="X311" s="312" t="str">
        <f t="shared" si="42"/>
        <v>39.10</v>
      </c>
      <c r="Y311" s="311" t="b">
        <f>COUNTIF('Codes SEC'!$B$2:$F$460,X311)&gt;0</f>
        <v>1</v>
      </c>
    </row>
    <row r="312" spans="1:25" ht="24" x14ac:dyDescent="0.3">
      <c r="A312" s="379" t="s">
        <v>2543</v>
      </c>
      <c r="B312" s="395" t="s">
        <v>107</v>
      </c>
      <c r="C312" s="396">
        <v>1</v>
      </c>
      <c r="D312" s="397">
        <v>3</v>
      </c>
      <c r="E312" s="398">
        <v>15</v>
      </c>
      <c r="F312" s="399">
        <v>2021</v>
      </c>
      <c r="G312" s="400">
        <v>41</v>
      </c>
      <c r="H312" s="459">
        <v>40</v>
      </c>
      <c r="I312" s="402">
        <v>94140000</v>
      </c>
      <c r="J312" s="438" t="s">
        <v>2435</v>
      </c>
      <c r="K312" s="439" t="s">
        <v>2419</v>
      </c>
      <c r="L312" s="439" t="s">
        <v>2424</v>
      </c>
      <c r="M312" s="440">
        <v>45070</v>
      </c>
      <c r="N312" s="406" t="s">
        <v>2821</v>
      </c>
      <c r="O312" s="427"/>
      <c r="P312" s="427"/>
      <c r="Q312" s="427">
        <v>0</v>
      </c>
      <c r="R312" s="428">
        <v>0</v>
      </c>
      <c r="S312" s="623">
        <v>0</v>
      </c>
      <c r="T312" s="409">
        <v>0</v>
      </c>
      <c r="U312" s="394">
        <f t="shared" si="43"/>
        <v>0</v>
      </c>
      <c r="V312" s="409"/>
      <c r="W312" s="199"/>
      <c r="X312" s="312" t="str">
        <f t="shared" si="42"/>
        <v>41.40</v>
      </c>
      <c r="Y312" s="311" t="b">
        <f>COUNTIF('Codes SEC'!$B$2:$F$460,X312)&gt;0</f>
        <v>1</v>
      </c>
    </row>
    <row r="313" spans="1:25" ht="24" x14ac:dyDescent="0.3">
      <c r="A313" s="379" t="s">
        <v>2543</v>
      </c>
      <c r="B313" s="395" t="s">
        <v>107</v>
      </c>
      <c r="C313" s="396">
        <v>1</v>
      </c>
      <c r="D313" s="397">
        <v>3</v>
      </c>
      <c r="E313" s="398">
        <v>15</v>
      </c>
      <c r="F313" s="399">
        <v>2021</v>
      </c>
      <c r="G313" s="400">
        <v>43</v>
      </c>
      <c r="H313" s="459">
        <v>22</v>
      </c>
      <c r="I313" s="402">
        <v>94322000</v>
      </c>
      <c r="J313" s="438" t="s">
        <v>2436</v>
      </c>
      <c r="K313" s="439" t="s">
        <v>2419</v>
      </c>
      <c r="L313" s="439" t="s">
        <v>2424</v>
      </c>
      <c r="M313" s="440">
        <v>45070</v>
      </c>
      <c r="N313" s="406" t="s">
        <v>2772</v>
      </c>
      <c r="O313" s="427"/>
      <c r="P313" s="427"/>
      <c r="Q313" s="427">
        <v>0</v>
      </c>
      <c r="R313" s="428">
        <v>0</v>
      </c>
      <c r="S313" s="623">
        <v>12608.37</v>
      </c>
      <c r="T313" s="409"/>
      <c r="U313" s="394">
        <f t="shared" si="43"/>
        <v>0</v>
      </c>
      <c r="V313" s="409"/>
      <c r="W313" s="564"/>
      <c r="X313" s="312" t="str">
        <f t="shared" si="42"/>
        <v>43.22</v>
      </c>
      <c r="Y313" s="311" t="b">
        <f>COUNTIF('Codes SEC'!$B$2:$F$460,X313)&gt;0</f>
        <v>1</v>
      </c>
    </row>
    <row r="314" spans="1:25" ht="24" x14ac:dyDescent="0.3">
      <c r="A314" s="379" t="s">
        <v>2543</v>
      </c>
      <c r="B314" s="395" t="s">
        <v>107</v>
      </c>
      <c r="C314" s="396">
        <v>1</v>
      </c>
      <c r="D314" s="397">
        <v>3</v>
      </c>
      <c r="E314" s="398">
        <v>15</v>
      </c>
      <c r="F314" s="399">
        <v>2021</v>
      </c>
      <c r="G314" s="400">
        <v>43</v>
      </c>
      <c r="H314" s="459">
        <v>21</v>
      </c>
      <c r="I314" s="402">
        <v>94321000</v>
      </c>
      <c r="J314" s="439" t="s">
        <v>2695</v>
      </c>
      <c r="K314" s="596" t="s">
        <v>2419</v>
      </c>
      <c r="L314" s="596" t="s">
        <v>2605</v>
      </c>
      <c r="M314" s="597">
        <v>45910</v>
      </c>
      <c r="N314" s="406" t="s">
        <v>2696</v>
      </c>
      <c r="O314" s="427"/>
      <c r="P314" s="427"/>
      <c r="Q314" s="427">
        <v>0</v>
      </c>
      <c r="R314" s="428">
        <v>0</v>
      </c>
      <c r="S314" s="623">
        <v>135018.41</v>
      </c>
      <c r="T314" s="409">
        <v>150</v>
      </c>
      <c r="U314" s="394">
        <f t="shared" ref="U314:U315" si="44">V314-T314</f>
        <v>-150</v>
      </c>
      <c r="V314" s="409"/>
      <c r="W314" s="199"/>
      <c r="X314" s="312"/>
      <c r="Y314" s="311"/>
    </row>
    <row r="315" spans="1:25" ht="24" x14ac:dyDescent="0.3">
      <c r="A315" s="379" t="s">
        <v>2543</v>
      </c>
      <c r="B315" s="395" t="s">
        <v>107</v>
      </c>
      <c r="C315" s="396">
        <v>1</v>
      </c>
      <c r="D315" s="397">
        <v>3</v>
      </c>
      <c r="E315" s="398">
        <v>15</v>
      </c>
      <c r="F315" s="399">
        <v>2019</v>
      </c>
      <c r="G315" s="400">
        <v>43</v>
      </c>
      <c r="H315" s="459">
        <v>21</v>
      </c>
      <c r="I315" s="402">
        <v>94321000</v>
      </c>
      <c r="J315" s="439" t="s">
        <v>2719</v>
      </c>
      <c r="K315" s="439" t="s">
        <v>2419</v>
      </c>
      <c r="L315" s="439" t="s">
        <v>2605</v>
      </c>
      <c r="M315" s="440">
        <v>45945</v>
      </c>
      <c r="N315" s="406" t="s">
        <v>2725</v>
      </c>
      <c r="O315" s="427"/>
      <c r="P315" s="427"/>
      <c r="Q315" s="427"/>
      <c r="R315" s="428"/>
      <c r="S315" s="623">
        <v>22427.62</v>
      </c>
      <c r="T315" s="409">
        <v>0</v>
      </c>
      <c r="U315" s="394">
        <f t="shared" si="44"/>
        <v>0</v>
      </c>
      <c r="V315" s="409"/>
      <c r="W315" s="199"/>
      <c r="X315" s="220"/>
      <c r="Y315" s="311"/>
    </row>
    <row r="316" spans="1:25" ht="24" x14ac:dyDescent="0.3">
      <c r="A316" s="379" t="s">
        <v>2543</v>
      </c>
      <c r="B316" s="410" t="s">
        <v>107</v>
      </c>
      <c r="C316" s="411">
        <v>1</v>
      </c>
      <c r="D316" s="412">
        <v>3</v>
      </c>
      <c r="E316" s="413">
        <v>15</v>
      </c>
      <c r="F316" s="414">
        <v>2019</v>
      </c>
      <c r="G316" s="415">
        <v>46</v>
      </c>
      <c r="H316" s="416">
        <v>40</v>
      </c>
      <c r="I316" s="417" t="s">
        <v>2126</v>
      </c>
      <c r="J316" s="438" t="s">
        <v>2117</v>
      </c>
      <c r="K316" s="439"/>
      <c r="L316" s="439"/>
      <c r="M316" s="440"/>
      <c r="N316" s="406" t="s">
        <v>2686</v>
      </c>
      <c r="O316" s="427">
        <v>202326.54</v>
      </c>
      <c r="P316" s="427">
        <v>0</v>
      </c>
      <c r="Q316" s="427">
        <v>0</v>
      </c>
      <c r="R316" s="428">
        <v>0</v>
      </c>
      <c r="S316" s="623">
        <v>0</v>
      </c>
      <c r="T316" s="409">
        <v>0</v>
      </c>
      <c r="U316" s="394">
        <f t="shared" si="43"/>
        <v>0</v>
      </c>
      <c r="V316" s="409"/>
      <c r="W316" s="199"/>
      <c r="X316" s="312" t="str">
        <f t="shared" ref="X316:X325" si="45">G316&amp;"."&amp;H316</f>
        <v>46.40</v>
      </c>
      <c r="Y316" s="311" t="b">
        <f>COUNTIF('Codes SEC'!$B$2:$F$460,X316)&gt;0</f>
        <v>1</v>
      </c>
    </row>
    <row r="317" spans="1:25" ht="24" x14ac:dyDescent="0.3">
      <c r="A317" s="379" t="s">
        <v>2543</v>
      </c>
      <c r="B317" s="410" t="s">
        <v>107</v>
      </c>
      <c r="C317" s="411">
        <v>1</v>
      </c>
      <c r="D317" s="412">
        <v>3</v>
      </c>
      <c r="E317" s="413">
        <v>15</v>
      </c>
      <c r="F317" s="414">
        <v>2019</v>
      </c>
      <c r="G317" s="415">
        <v>41</v>
      </c>
      <c r="H317" s="416">
        <v>40</v>
      </c>
      <c r="I317" s="417">
        <v>94140000</v>
      </c>
      <c r="J317" s="438" t="s">
        <v>2119</v>
      </c>
      <c r="K317" s="439"/>
      <c r="L317" s="439"/>
      <c r="M317" s="440"/>
      <c r="N317" s="406" t="s">
        <v>2822</v>
      </c>
      <c r="O317" s="427"/>
      <c r="P317" s="427">
        <v>0</v>
      </c>
      <c r="Q317" s="427">
        <v>0</v>
      </c>
      <c r="R317" s="428">
        <v>21099.31</v>
      </c>
      <c r="S317" s="623">
        <v>0</v>
      </c>
      <c r="T317" s="409">
        <v>0</v>
      </c>
      <c r="U317" s="394">
        <f t="shared" si="43"/>
        <v>0</v>
      </c>
      <c r="V317" s="409"/>
      <c r="W317" s="199"/>
      <c r="X317" s="312" t="str">
        <f t="shared" si="45"/>
        <v>41.40</v>
      </c>
      <c r="Y317" s="311" t="b">
        <f>COUNTIF('Codes SEC'!$B$2:$F$460,X317)&gt;0</f>
        <v>1</v>
      </c>
    </row>
    <row r="318" spans="1:25" ht="24" x14ac:dyDescent="0.3">
      <c r="A318" s="379" t="s">
        <v>2543</v>
      </c>
      <c r="B318" s="410" t="s">
        <v>107</v>
      </c>
      <c r="C318" s="411">
        <v>1</v>
      </c>
      <c r="D318" s="412">
        <v>3</v>
      </c>
      <c r="E318" s="413">
        <v>15</v>
      </c>
      <c r="F318" s="414">
        <v>2021</v>
      </c>
      <c r="G318" s="415">
        <v>46</v>
      </c>
      <c r="H318" s="416">
        <v>40</v>
      </c>
      <c r="I318" s="417" t="s">
        <v>2126</v>
      </c>
      <c r="J318" s="438" t="s">
        <v>2118</v>
      </c>
      <c r="K318" s="439"/>
      <c r="L318" s="439"/>
      <c r="M318" s="440"/>
      <c r="N318" s="406" t="s">
        <v>2773</v>
      </c>
      <c r="O318" s="427"/>
      <c r="P318" s="427">
        <v>0</v>
      </c>
      <c r="Q318" s="427">
        <v>0</v>
      </c>
      <c r="R318" s="428">
        <v>788045.49</v>
      </c>
      <c r="S318" s="623">
        <v>0</v>
      </c>
      <c r="T318" s="409"/>
      <c r="U318" s="394">
        <f t="shared" si="43"/>
        <v>0</v>
      </c>
      <c r="V318" s="430"/>
      <c r="W318" s="199"/>
      <c r="X318" s="312" t="str">
        <f t="shared" si="45"/>
        <v>46.40</v>
      </c>
      <c r="Y318" s="311" t="b">
        <f>COUNTIF('Codes SEC'!$B$2:$F$460,X318)&gt;0</f>
        <v>1</v>
      </c>
    </row>
    <row r="319" spans="1:25" ht="14.4" x14ac:dyDescent="0.3">
      <c r="A319" s="379" t="s">
        <v>2543</v>
      </c>
      <c r="B319" s="379" t="s">
        <v>105</v>
      </c>
      <c r="C319" s="380">
        <v>1</v>
      </c>
      <c r="D319" s="381">
        <v>3</v>
      </c>
      <c r="E319" s="382">
        <v>17</v>
      </c>
      <c r="F319" s="383">
        <v>1000</v>
      </c>
      <c r="G319" s="384">
        <v>39</v>
      </c>
      <c r="H319" s="419">
        <v>10</v>
      </c>
      <c r="I319" s="386" t="s">
        <v>2125</v>
      </c>
      <c r="J319" s="387" t="s">
        <v>2021</v>
      </c>
      <c r="K319" s="388"/>
      <c r="L319" s="388"/>
      <c r="M319" s="389"/>
      <c r="N319" s="390" t="s">
        <v>2560</v>
      </c>
      <c r="O319" s="423">
        <v>8737</v>
      </c>
      <c r="P319" s="423">
        <v>0</v>
      </c>
      <c r="Q319" s="423">
        <v>0</v>
      </c>
      <c r="R319" s="424"/>
      <c r="S319" s="478">
        <v>0</v>
      </c>
      <c r="T319" s="429"/>
      <c r="U319" s="394">
        <f t="shared" si="43"/>
        <v>0</v>
      </c>
      <c r="V319" s="429"/>
      <c r="W319" s="199"/>
      <c r="X319" s="312" t="str">
        <f t="shared" si="45"/>
        <v>39.10</v>
      </c>
      <c r="Y319" s="311" t="b">
        <f>COUNTIF('Codes SEC'!$B$2:$F$460,X319)&gt;0</f>
        <v>1</v>
      </c>
    </row>
    <row r="320" spans="1:25" ht="14.4" x14ac:dyDescent="0.3">
      <c r="A320" s="379" t="s">
        <v>2543</v>
      </c>
      <c r="B320" s="379" t="s">
        <v>105</v>
      </c>
      <c r="C320" s="380">
        <v>1</v>
      </c>
      <c r="D320" s="381">
        <v>3</v>
      </c>
      <c r="E320" s="382">
        <v>17</v>
      </c>
      <c r="F320" s="383">
        <v>1000</v>
      </c>
      <c r="G320" s="384">
        <v>46</v>
      </c>
      <c r="H320" s="419">
        <v>40</v>
      </c>
      <c r="I320" s="386" t="s">
        <v>2126</v>
      </c>
      <c r="J320" s="387" t="s">
        <v>2022</v>
      </c>
      <c r="K320" s="388"/>
      <c r="L320" s="388"/>
      <c r="M320" s="389"/>
      <c r="N320" s="565" t="s">
        <v>2774</v>
      </c>
      <c r="O320" s="423">
        <v>0</v>
      </c>
      <c r="P320" s="423">
        <v>0</v>
      </c>
      <c r="Q320" s="423">
        <v>241505064.88999999</v>
      </c>
      <c r="R320" s="424">
        <v>352584000</v>
      </c>
      <c r="S320" s="478">
        <v>0</v>
      </c>
      <c r="T320" s="393"/>
      <c r="U320" s="394">
        <f t="shared" si="43"/>
        <v>0</v>
      </c>
      <c r="V320" s="436"/>
      <c r="W320" s="199"/>
      <c r="X320" s="312" t="str">
        <f t="shared" si="45"/>
        <v>46.40</v>
      </c>
      <c r="Y320" s="311" t="b">
        <f>COUNTIF('Codes SEC'!$B$2:$F$460,X320)&gt;0</f>
        <v>1</v>
      </c>
    </row>
    <row r="321" spans="1:25" ht="14.4" x14ac:dyDescent="0.3">
      <c r="A321" s="379" t="s">
        <v>2543</v>
      </c>
      <c r="B321" s="379" t="s">
        <v>105</v>
      </c>
      <c r="C321" s="380">
        <v>1</v>
      </c>
      <c r="D321" s="381">
        <v>3</v>
      </c>
      <c r="E321" s="382">
        <v>17</v>
      </c>
      <c r="F321" s="383">
        <v>1000</v>
      </c>
      <c r="G321" s="384">
        <v>46</v>
      </c>
      <c r="H321" s="461">
        <v>40</v>
      </c>
      <c r="I321" s="386">
        <v>94640000</v>
      </c>
      <c r="J321" s="387" t="s">
        <v>2276</v>
      </c>
      <c r="K321" s="388"/>
      <c r="L321" s="388"/>
      <c r="M321" s="389"/>
      <c r="N321" s="565" t="s">
        <v>2775</v>
      </c>
      <c r="O321" s="435"/>
      <c r="P321" s="391">
        <v>0</v>
      </c>
      <c r="Q321" s="391">
        <v>2396000</v>
      </c>
      <c r="R321" s="392">
        <v>1778000</v>
      </c>
      <c r="S321" s="477">
        <v>0</v>
      </c>
      <c r="T321" s="393"/>
      <c r="U321" s="394">
        <f t="shared" si="43"/>
        <v>0</v>
      </c>
      <c r="V321" s="436"/>
      <c r="W321" s="199"/>
      <c r="X321" s="312" t="str">
        <f t="shared" si="45"/>
        <v>46.40</v>
      </c>
      <c r="Y321" s="311" t="b">
        <f>COUNTIF('Codes SEC'!$B$2:$F$460,X321)&gt;0</f>
        <v>1</v>
      </c>
    </row>
    <row r="322" spans="1:25" ht="14.4" x14ac:dyDescent="0.3">
      <c r="A322" s="379" t="s">
        <v>2543</v>
      </c>
      <c r="B322" s="379" t="s">
        <v>110</v>
      </c>
      <c r="C322" s="380">
        <v>1</v>
      </c>
      <c r="D322" s="381">
        <v>3</v>
      </c>
      <c r="E322" s="382">
        <v>18</v>
      </c>
      <c r="F322" s="383">
        <v>1000</v>
      </c>
      <c r="G322" s="384">
        <v>49</v>
      </c>
      <c r="H322" s="419">
        <v>40</v>
      </c>
      <c r="I322" s="386" t="s">
        <v>2158</v>
      </c>
      <c r="J322" s="387" t="s">
        <v>2026</v>
      </c>
      <c r="K322" s="388"/>
      <c r="L322" s="388"/>
      <c r="M322" s="389"/>
      <c r="N322" s="390" t="s">
        <v>125</v>
      </c>
      <c r="O322" s="448">
        <v>4084.36</v>
      </c>
      <c r="P322" s="448">
        <v>0</v>
      </c>
      <c r="Q322" s="448">
        <v>0</v>
      </c>
      <c r="R322" s="449">
        <v>0</v>
      </c>
      <c r="S322" s="628">
        <v>0</v>
      </c>
      <c r="T322" s="393">
        <v>0</v>
      </c>
      <c r="U322" s="394">
        <f>V322-T322</f>
        <v>0</v>
      </c>
      <c r="V322" s="436"/>
      <c r="W322" s="199"/>
      <c r="X322" s="312" t="str">
        <f t="shared" si="45"/>
        <v>49.40</v>
      </c>
      <c r="Y322" s="311" t="b">
        <f>COUNTIF('Codes SEC'!$B$2:$F$460,X322)&gt;0</f>
        <v>1</v>
      </c>
    </row>
    <row r="323" spans="1:25" ht="24" x14ac:dyDescent="0.3">
      <c r="A323" s="383" t="s">
        <v>2543</v>
      </c>
      <c r="B323" s="460" t="s">
        <v>107</v>
      </c>
      <c r="C323" s="411">
        <v>2</v>
      </c>
      <c r="D323" s="412">
        <v>3</v>
      </c>
      <c r="E323" s="413">
        <v>15</v>
      </c>
      <c r="F323" s="414">
        <v>2021</v>
      </c>
      <c r="G323" s="415">
        <v>61</v>
      </c>
      <c r="H323" s="416">
        <v>41</v>
      </c>
      <c r="I323" s="417">
        <v>96141000</v>
      </c>
      <c r="J323" s="438" t="s">
        <v>2496</v>
      </c>
      <c r="K323" s="439" t="s">
        <v>2419</v>
      </c>
      <c r="L323" s="439" t="s">
        <v>2424</v>
      </c>
      <c r="M323" s="440">
        <v>45265</v>
      </c>
      <c r="N323" s="426" t="s">
        <v>2652</v>
      </c>
      <c r="O323" s="427"/>
      <c r="P323" s="427"/>
      <c r="Q323" s="427"/>
      <c r="R323" s="428">
        <v>0</v>
      </c>
      <c r="S323" s="623">
        <v>0</v>
      </c>
      <c r="T323" s="430">
        <v>0</v>
      </c>
      <c r="U323" s="394">
        <f>V323-T323</f>
        <v>0</v>
      </c>
      <c r="V323" s="430"/>
      <c r="W323" s="199"/>
      <c r="X323" s="312" t="str">
        <f t="shared" si="45"/>
        <v>61.41</v>
      </c>
      <c r="Y323" s="311" t="b">
        <f>COUNTIF('Codes SEC'!$B$2:$F$460,X323)&gt;0</f>
        <v>1</v>
      </c>
    </row>
    <row r="324" spans="1:25" ht="24" x14ac:dyDescent="0.3">
      <c r="A324" s="379" t="s">
        <v>2543</v>
      </c>
      <c r="B324" s="410" t="s">
        <v>107</v>
      </c>
      <c r="C324" s="411">
        <v>2</v>
      </c>
      <c r="D324" s="412">
        <v>3</v>
      </c>
      <c r="E324" s="413">
        <v>15</v>
      </c>
      <c r="F324" s="414">
        <v>2019</v>
      </c>
      <c r="G324" s="415">
        <v>89</v>
      </c>
      <c r="H324" s="416">
        <v>73</v>
      </c>
      <c r="I324" s="417" t="s">
        <v>2191</v>
      </c>
      <c r="J324" s="438" t="s">
        <v>2433</v>
      </c>
      <c r="K324" s="462"/>
      <c r="L324" s="462"/>
      <c r="M324" s="463"/>
      <c r="N324" s="418" t="s">
        <v>2651</v>
      </c>
      <c r="O324" s="407"/>
      <c r="P324" s="407"/>
      <c r="Q324" s="407">
        <v>0</v>
      </c>
      <c r="R324" s="408">
        <v>0</v>
      </c>
      <c r="S324" s="624">
        <v>0</v>
      </c>
      <c r="T324" s="409">
        <v>0</v>
      </c>
      <c r="U324" s="394">
        <f>V324-T324</f>
        <v>0</v>
      </c>
      <c r="V324" s="430"/>
      <c r="W324" s="199"/>
      <c r="X324" s="312" t="str">
        <f t="shared" si="45"/>
        <v>89.73</v>
      </c>
      <c r="Y324" s="311" t="b">
        <f>COUNTIF('Codes SEC'!$B$2:$F$460,X324)&gt;0</f>
        <v>1</v>
      </c>
    </row>
    <row r="325" spans="1:25" ht="14.4" x14ac:dyDescent="0.3">
      <c r="A325" s="453"/>
      <c r="B325" s="453" t="s">
        <v>105</v>
      </c>
      <c r="C325" s="464">
        <v>2</v>
      </c>
      <c r="D325" s="465">
        <v>3</v>
      </c>
      <c r="E325" s="466">
        <v>17</v>
      </c>
      <c r="F325" s="467">
        <v>1000</v>
      </c>
      <c r="G325" s="468">
        <v>69</v>
      </c>
      <c r="H325" s="469">
        <v>40</v>
      </c>
      <c r="I325" s="470" t="s">
        <v>2163</v>
      </c>
      <c r="J325" s="387" t="s">
        <v>2218</v>
      </c>
      <c r="K325" s="388"/>
      <c r="L325" s="388"/>
      <c r="M325" s="389"/>
      <c r="N325" s="451" t="s">
        <v>2546</v>
      </c>
      <c r="O325" s="423">
        <v>3043582.69</v>
      </c>
      <c r="P325" s="423">
        <v>3043582.69</v>
      </c>
      <c r="Q325" s="423"/>
      <c r="R325" s="424"/>
      <c r="S325" s="478"/>
      <c r="T325" s="436"/>
      <c r="U325" s="394"/>
      <c r="V325" s="436"/>
      <c r="W325" s="199"/>
      <c r="X325" s="312" t="str">
        <f t="shared" si="45"/>
        <v>69.40</v>
      </c>
      <c r="Y325" s="311" t="b">
        <f>COUNTIF('Codes SEC'!$B$2:$F$460,X325)&gt;0</f>
        <v>1</v>
      </c>
    </row>
    <row r="326" spans="1:25" ht="14.1" customHeight="1" thickBot="1" x14ac:dyDescent="0.35">
      <c r="A326" s="100"/>
      <c r="B326" s="100"/>
      <c r="C326" s="111"/>
      <c r="D326" s="106"/>
      <c r="E326" s="112"/>
      <c r="F326" s="89"/>
      <c r="G326" s="19"/>
      <c r="H326" s="12"/>
      <c r="I326" s="225"/>
      <c r="J326" s="374"/>
      <c r="K326" s="225"/>
      <c r="L326" s="225"/>
      <c r="M326" s="318"/>
      <c r="N326" s="24"/>
      <c r="O326" s="205"/>
      <c r="P326" s="345"/>
      <c r="Q326" s="205"/>
      <c r="R326" s="484"/>
      <c r="S326" s="633"/>
      <c r="T326" s="86"/>
      <c r="U326" s="47"/>
      <c r="V326" s="86"/>
      <c r="W326" s="199"/>
      <c r="X326" s="312"/>
      <c r="Y326" s="311"/>
    </row>
    <row r="327" spans="1:25" ht="14.1" customHeight="1" x14ac:dyDescent="0.3">
      <c r="A327" s="100"/>
      <c r="B327" s="100"/>
      <c r="C327" s="111"/>
      <c r="D327" s="106"/>
      <c r="E327" s="112"/>
      <c r="F327" s="89"/>
      <c r="G327" s="19"/>
      <c r="H327" s="12"/>
      <c r="I327" s="225"/>
      <c r="J327" s="374"/>
      <c r="K327" s="225"/>
      <c r="L327" s="225"/>
      <c r="M327" s="318"/>
      <c r="N327" s="13" t="s">
        <v>62</v>
      </c>
      <c r="O327" s="212">
        <f t="shared" ref="O327:V327" si="46">SUM(O282:O325)</f>
        <v>130926552.73999995</v>
      </c>
      <c r="P327" s="483">
        <f t="shared" si="46"/>
        <v>147988093.91</v>
      </c>
      <c r="Q327" s="212">
        <f t="shared" si="46"/>
        <v>395195361.27999997</v>
      </c>
      <c r="R327" s="212">
        <f>SUM(R282:R325)</f>
        <v>509331271.40000004</v>
      </c>
      <c r="S327" s="212">
        <f>SUM(S282:S325)</f>
        <v>157519246.73000005</v>
      </c>
      <c r="T327" s="329">
        <f t="shared" si="46"/>
        <v>125188</v>
      </c>
      <c r="U327" s="50">
        <f t="shared" si="46"/>
        <v>-125188</v>
      </c>
      <c r="V327" s="55">
        <f t="shared" si="46"/>
        <v>0</v>
      </c>
      <c r="W327" s="199"/>
      <c r="X327" s="312"/>
      <c r="Y327" s="311"/>
    </row>
    <row r="328" spans="1:25" ht="14.1" customHeight="1" x14ac:dyDescent="0.3">
      <c r="A328" s="100"/>
      <c r="B328" s="100"/>
      <c r="C328" s="111"/>
      <c r="D328" s="106"/>
      <c r="E328" s="112"/>
      <c r="F328" s="89"/>
      <c r="G328" s="19"/>
      <c r="H328" s="12"/>
      <c r="I328" s="225"/>
      <c r="J328" s="374"/>
      <c r="K328" s="225"/>
      <c r="L328" s="225"/>
      <c r="M328" s="318"/>
      <c r="N328" s="13" t="s">
        <v>10</v>
      </c>
      <c r="O328" s="214">
        <f t="shared" ref="O328:V328" si="47">O282+O283+O284+O285+O286+O287+O288+O289+O290+O291+O293+O294+O295+O296+O297+O299+O300+O301+O302+O303+O304+O305+O306+O307+O308+O309+O310+O311+O312+O313+O316+O317+O318+O323+O324+O314+O315+O298+O292</f>
        <v>127870148.68999995</v>
      </c>
      <c r="P328" s="347">
        <f t="shared" si="47"/>
        <v>144944511.22</v>
      </c>
      <c r="Q328" s="214">
        <f t="shared" si="47"/>
        <v>151294296.38999999</v>
      </c>
      <c r="R328" s="214">
        <f t="shared" si="47"/>
        <v>154969271.40000004</v>
      </c>
      <c r="S328" s="214">
        <f t="shared" si="47"/>
        <v>157519246.73000005</v>
      </c>
      <c r="T328" s="54">
        <f t="shared" si="47"/>
        <v>125188</v>
      </c>
      <c r="U328" s="44">
        <f t="shared" si="47"/>
        <v>-125188</v>
      </c>
      <c r="V328" s="54">
        <f t="shared" si="47"/>
        <v>0</v>
      </c>
      <c r="W328" s="199"/>
      <c r="X328" s="312"/>
      <c r="Y328" s="311"/>
    </row>
    <row r="329" spans="1:25" ht="14.1" customHeight="1" x14ac:dyDescent="0.3">
      <c r="A329" s="100"/>
      <c r="B329" s="100"/>
      <c r="C329" s="111"/>
      <c r="D329" s="106"/>
      <c r="E329" s="112"/>
      <c r="F329" s="89"/>
      <c r="G329" s="19"/>
      <c r="H329" s="12"/>
      <c r="I329" s="225"/>
      <c r="J329" s="374"/>
      <c r="K329" s="225"/>
      <c r="L329" s="225"/>
      <c r="M329" s="318"/>
      <c r="N329" s="13" t="s">
        <v>63</v>
      </c>
      <c r="O329" s="217">
        <f t="shared" ref="O329:V329" si="48">O327-O328</f>
        <v>3056404.049999997</v>
      </c>
      <c r="P329" s="206">
        <f t="shared" si="48"/>
        <v>3043582.6899999976</v>
      </c>
      <c r="Q329" s="214">
        <f t="shared" ref="Q329:R329" si="49">Q327-Q328</f>
        <v>243901064.88999999</v>
      </c>
      <c r="R329" s="214">
        <f t="shared" si="49"/>
        <v>354362000</v>
      </c>
      <c r="S329" s="214">
        <f t="shared" ref="S329" si="50">S327-S328</f>
        <v>0</v>
      </c>
      <c r="T329" s="54">
        <f>T327-T328</f>
        <v>0</v>
      </c>
      <c r="U329" s="44">
        <f t="shared" si="48"/>
        <v>0</v>
      </c>
      <c r="V329" s="56">
        <f t="shared" si="48"/>
        <v>0</v>
      </c>
      <c r="W329" s="199"/>
      <c r="X329" s="312"/>
      <c r="Y329" s="311"/>
    </row>
    <row r="330" spans="1:25" ht="15" thickBot="1" x14ac:dyDescent="0.35">
      <c r="A330" s="100"/>
      <c r="B330" s="101"/>
      <c r="C330" s="113"/>
      <c r="D330" s="14"/>
      <c r="E330" s="114"/>
      <c r="F330" s="64"/>
      <c r="G330" s="21"/>
      <c r="H330" s="15"/>
      <c r="I330" s="226"/>
      <c r="J330" s="373"/>
      <c r="K330" s="226"/>
      <c r="L330" s="226"/>
      <c r="M330" s="319"/>
      <c r="N330" s="16"/>
      <c r="O330" s="218"/>
      <c r="P330" s="141"/>
      <c r="Q330" s="215"/>
      <c r="R330" s="218"/>
      <c r="S330" s="218"/>
      <c r="T330" s="17"/>
      <c r="U330" s="46"/>
      <c r="V330" s="17"/>
      <c r="W330" s="199"/>
      <c r="X330" s="312"/>
      <c r="Y330" s="311"/>
    </row>
    <row r="331" spans="1:25" ht="21" customHeight="1" x14ac:dyDescent="0.3">
      <c r="A331" s="210"/>
      <c r="B331" s="100"/>
      <c r="C331" s="111"/>
      <c r="D331" s="106"/>
      <c r="E331" s="112"/>
      <c r="F331" s="89"/>
      <c r="G331" s="19"/>
      <c r="H331" s="25"/>
      <c r="I331" s="224"/>
      <c r="J331" s="375"/>
      <c r="K331" s="224"/>
      <c r="L331" s="224"/>
      <c r="M331" s="320"/>
      <c r="N331" s="61"/>
      <c r="O331" s="75"/>
      <c r="P331" s="346"/>
      <c r="Q331" s="144"/>
      <c r="R331" s="86"/>
      <c r="S331" s="86"/>
      <c r="T331" s="86"/>
      <c r="U331" s="43"/>
      <c r="V331" s="86"/>
      <c r="W331" s="199"/>
      <c r="X331" s="312"/>
      <c r="Y331" s="311"/>
    </row>
    <row r="332" spans="1:25" ht="24" customHeight="1" x14ac:dyDescent="0.3">
      <c r="A332" s="379" t="s">
        <v>2541</v>
      </c>
      <c r="B332" s="379" t="s">
        <v>59</v>
      </c>
      <c r="C332" s="380">
        <v>1</v>
      </c>
      <c r="D332" s="381">
        <v>2</v>
      </c>
      <c r="E332" s="382">
        <v>11</v>
      </c>
      <c r="F332" s="383">
        <v>1000</v>
      </c>
      <c r="G332" s="384">
        <v>11</v>
      </c>
      <c r="H332" s="461">
        <v>11</v>
      </c>
      <c r="I332" s="386" t="s">
        <v>2157</v>
      </c>
      <c r="J332" s="387" t="s">
        <v>2266</v>
      </c>
      <c r="K332" s="388"/>
      <c r="L332" s="388"/>
      <c r="M332" s="389"/>
      <c r="N332" s="390" t="s">
        <v>64</v>
      </c>
      <c r="O332" s="391">
        <v>1796702.4899999995</v>
      </c>
      <c r="P332" s="391">
        <v>2201749.33</v>
      </c>
      <c r="Q332" s="392">
        <v>3361593.16</v>
      </c>
      <c r="R332" s="477">
        <v>2331479.15</v>
      </c>
      <c r="S332" s="477">
        <v>2056669.24</v>
      </c>
      <c r="T332" s="393">
        <v>2200</v>
      </c>
      <c r="U332" s="394">
        <f t="shared" ref="U332:U349" si="51">V332-T332</f>
        <v>-2200</v>
      </c>
      <c r="V332" s="393"/>
      <c r="W332" s="199"/>
      <c r="X332" s="312" t="str">
        <f t="shared" ref="X332:X356" si="52">G332&amp;"."&amp;H332</f>
        <v>11.11</v>
      </c>
      <c r="Y332" s="311" t="b">
        <f>COUNTIF('Codes SEC'!$B$2:$F$460,X332)&gt;0</f>
        <v>1</v>
      </c>
    </row>
    <row r="333" spans="1:25" ht="14.1" customHeight="1" x14ac:dyDescent="0.3">
      <c r="A333" s="379" t="s">
        <v>2541</v>
      </c>
      <c r="B333" s="379" t="s">
        <v>59</v>
      </c>
      <c r="C333" s="380">
        <v>1</v>
      </c>
      <c r="D333" s="381">
        <v>2</v>
      </c>
      <c r="E333" s="382">
        <v>11</v>
      </c>
      <c r="F333" s="383">
        <v>1000</v>
      </c>
      <c r="G333" s="384">
        <v>11</v>
      </c>
      <c r="H333" s="461">
        <v>11</v>
      </c>
      <c r="I333" s="386" t="s">
        <v>2157</v>
      </c>
      <c r="J333" s="387" t="s">
        <v>2027</v>
      </c>
      <c r="K333" s="388"/>
      <c r="L333" s="388"/>
      <c r="M333" s="389"/>
      <c r="N333" s="390" t="s">
        <v>103</v>
      </c>
      <c r="O333" s="391">
        <v>2414190.3200000003</v>
      </c>
      <c r="P333" s="391">
        <v>0</v>
      </c>
      <c r="Q333" s="392">
        <v>1968678.27</v>
      </c>
      <c r="R333" s="477">
        <v>1283807.82</v>
      </c>
      <c r="S333" s="477">
        <v>155799.92000000001</v>
      </c>
      <c r="T333" s="393">
        <v>800</v>
      </c>
      <c r="U333" s="394">
        <f t="shared" si="51"/>
        <v>-800</v>
      </c>
      <c r="V333" s="393"/>
      <c r="W333" s="199"/>
      <c r="X333" s="312" t="str">
        <f t="shared" si="52"/>
        <v>11.11</v>
      </c>
      <c r="Y333" s="311" t="b">
        <f>COUNTIF('Codes SEC'!$B$2:$F$460,X333)&gt;0</f>
        <v>1</v>
      </c>
    </row>
    <row r="334" spans="1:25" ht="14.1" customHeight="1" x14ac:dyDescent="0.3">
      <c r="A334" s="379" t="s">
        <v>2541</v>
      </c>
      <c r="B334" s="379" t="s">
        <v>59</v>
      </c>
      <c r="C334" s="380">
        <v>1</v>
      </c>
      <c r="D334" s="381">
        <v>2</v>
      </c>
      <c r="E334" s="382">
        <v>11</v>
      </c>
      <c r="F334" s="383">
        <v>1000</v>
      </c>
      <c r="G334" s="384">
        <v>11</v>
      </c>
      <c r="H334" s="461">
        <v>11</v>
      </c>
      <c r="I334" s="386" t="s">
        <v>2157</v>
      </c>
      <c r="J334" s="387" t="s">
        <v>2028</v>
      </c>
      <c r="K334" s="388"/>
      <c r="L334" s="388"/>
      <c r="M334" s="389"/>
      <c r="N334" s="390" t="s">
        <v>65</v>
      </c>
      <c r="O334" s="391">
        <v>9866440.9500000011</v>
      </c>
      <c r="P334" s="391">
        <v>9536049.5399999991</v>
      </c>
      <c r="Q334" s="392">
        <v>10232459.359999999</v>
      </c>
      <c r="R334" s="477">
        <v>10549155.4</v>
      </c>
      <c r="S334" s="477">
        <v>10211772.369999999</v>
      </c>
      <c r="T334" s="393">
        <v>11000</v>
      </c>
      <c r="U334" s="394">
        <f t="shared" si="51"/>
        <v>-11000</v>
      </c>
      <c r="V334" s="393"/>
      <c r="W334" s="199"/>
      <c r="X334" s="312" t="str">
        <f t="shared" si="52"/>
        <v>11.11</v>
      </c>
      <c r="Y334" s="311" t="b">
        <f>COUNTIF('Codes SEC'!$B$2:$F$460,X334)&gt;0</f>
        <v>1</v>
      </c>
    </row>
    <row r="335" spans="1:25" ht="14.1" customHeight="1" x14ac:dyDescent="0.3">
      <c r="A335" s="379" t="s">
        <v>2541</v>
      </c>
      <c r="B335" s="379" t="s">
        <v>59</v>
      </c>
      <c r="C335" s="380">
        <v>1</v>
      </c>
      <c r="D335" s="381">
        <v>2</v>
      </c>
      <c r="E335" s="382">
        <v>11</v>
      </c>
      <c r="F335" s="383">
        <v>1000</v>
      </c>
      <c r="G335" s="384">
        <v>11</v>
      </c>
      <c r="H335" s="461">
        <v>40</v>
      </c>
      <c r="I335" s="386" t="s">
        <v>2159</v>
      </c>
      <c r="J335" s="387" t="s">
        <v>2029</v>
      </c>
      <c r="K335" s="388"/>
      <c r="L335" s="388"/>
      <c r="M335" s="389"/>
      <c r="N335" s="471" t="s">
        <v>66</v>
      </c>
      <c r="O335" s="391">
        <v>32303.599999999999</v>
      </c>
      <c r="P335" s="391">
        <v>32409.17</v>
      </c>
      <c r="Q335" s="392">
        <v>551.70000000000005</v>
      </c>
      <c r="R335" s="477">
        <v>0</v>
      </c>
      <c r="S335" s="477">
        <v>694.8</v>
      </c>
      <c r="T335" s="393">
        <v>0</v>
      </c>
      <c r="U335" s="394">
        <f t="shared" si="51"/>
        <v>0</v>
      </c>
      <c r="V335" s="393"/>
      <c r="W335" s="199"/>
      <c r="X335" s="312" t="str">
        <f t="shared" si="52"/>
        <v>11.40</v>
      </c>
      <c r="Y335" s="311" t="b">
        <f>COUNTIF('Codes SEC'!$B$2:$F$460,X335)&gt;0</f>
        <v>1</v>
      </c>
    </row>
    <row r="336" spans="1:25" ht="14.4" x14ac:dyDescent="0.3">
      <c r="A336" s="379" t="s">
        <v>2541</v>
      </c>
      <c r="B336" s="379" t="s">
        <v>59</v>
      </c>
      <c r="C336" s="380">
        <v>1</v>
      </c>
      <c r="D336" s="381">
        <v>2</v>
      </c>
      <c r="E336" s="382">
        <v>11</v>
      </c>
      <c r="F336" s="383">
        <v>1000</v>
      </c>
      <c r="G336" s="384">
        <v>12</v>
      </c>
      <c r="H336" s="461">
        <v>11</v>
      </c>
      <c r="I336" s="386" t="s">
        <v>2160</v>
      </c>
      <c r="J336" s="387" t="s">
        <v>2030</v>
      </c>
      <c r="K336" s="388"/>
      <c r="L336" s="388"/>
      <c r="M336" s="389"/>
      <c r="N336" s="471" t="s">
        <v>129</v>
      </c>
      <c r="O336" s="391">
        <v>0</v>
      </c>
      <c r="P336" s="391">
        <v>0</v>
      </c>
      <c r="Q336" s="392">
        <v>300000</v>
      </c>
      <c r="R336" s="477">
        <v>0</v>
      </c>
      <c r="S336" s="477">
        <v>0</v>
      </c>
      <c r="T336" s="393">
        <v>0</v>
      </c>
      <c r="U336" s="394">
        <f t="shared" si="51"/>
        <v>0</v>
      </c>
      <c r="V336" s="393"/>
      <c r="W336" s="199"/>
      <c r="X336" s="312" t="str">
        <f t="shared" si="52"/>
        <v>12.11</v>
      </c>
      <c r="Y336" s="311" t="b">
        <f>COUNTIF('Codes SEC'!$B$2:$F$460,X336)&gt;0</f>
        <v>1</v>
      </c>
    </row>
    <row r="337" spans="1:25" ht="24" x14ac:dyDescent="0.3">
      <c r="A337" s="379" t="s">
        <v>2541</v>
      </c>
      <c r="B337" s="379" t="s">
        <v>59</v>
      </c>
      <c r="C337" s="380">
        <v>1</v>
      </c>
      <c r="D337" s="381">
        <v>2</v>
      </c>
      <c r="E337" s="382">
        <v>11</v>
      </c>
      <c r="F337" s="383">
        <v>1000</v>
      </c>
      <c r="G337" s="384">
        <v>16</v>
      </c>
      <c r="H337" s="419">
        <v>12</v>
      </c>
      <c r="I337" s="386" t="s">
        <v>2123</v>
      </c>
      <c r="J337" s="420" t="s">
        <v>2049</v>
      </c>
      <c r="K337" s="421"/>
      <c r="L337" s="421"/>
      <c r="M337" s="422"/>
      <c r="N337" s="390" t="s">
        <v>2776</v>
      </c>
      <c r="O337" s="423">
        <v>549886.95999999985</v>
      </c>
      <c r="P337" s="423">
        <v>99856.24</v>
      </c>
      <c r="Q337" s="424">
        <v>108837.57</v>
      </c>
      <c r="R337" s="478">
        <v>71233.990000000005</v>
      </c>
      <c r="S337" s="478">
        <v>35400.660000000003</v>
      </c>
      <c r="T337" s="393">
        <v>0</v>
      </c>
      <c r="U337" s="425">
        <f t="shared" si="51"/>
        <v>0</v>
      </c>
      <c r="V337" s="393"/>
      <c r="W337" s="199"/>
      <c r="X337" s="312" t="str">
        <f t="shared" si="52"/>
        <v>16.12</v>
      </c>
      <c r="Y337" s="311" t="b">
        <f>COUNTIF('Codes SEC'!$B$2:$F$460,X337)&gt;0</f>
        <v>1</v>
      </c>
    </row>
    <row r="338" spans="1:25" ht="14.1" customHeight="1" x14ac:dyDescent="0.3">
      <c r="A338" s="379" t="s">
        <v>2541</v>
      </c>
      <c r="B338" s="379" t="s">
        <v>59</v>
      </c>
      <c r="C338" s="380">
        <v>1</v>
      </c>
      <c r="D338" s="381">
        <v>2</v>
      </c>
      <c r="E338" s="382">
        <v>11</v>
      </c>
      <c r="F338" s="383">
        <v>1000</v>
      </c>
      <c r="G338" s="384">
        <v>16</v>
      </c>
      <c r="H338" s="419">
        <v>12</v>
      </c>
      <c r="I338" s="386" t="s">
        <v>2123</v>
      </c>
      <c r="J338" s="420" t="s">
        <v>2050</v>
      </c>
      <c r="K338" s="421"/>
      <c r="L338" s="421"/>
      <c r="M338" s="422"/>
      <c r="N338" s="390" t="s">
        <v>2401</v>
      </c>
      <c r="O338" s="423">
        <v>292584.40000000002</v>
      </c>
      <c r="P338" s="423">
        <v>264022.53000000003</v>
      </c>
      <c r="Q338" s="424">
        <v>133531.10999999999</v>
      </c>
      <c r="R338" s="478">
        <v>232273.55</v>
      </c>
      <c r="S338" s="478">
        <v>378330.71</v>
      </c>
      <c r="T338" s="393">
        <v>200</v>
      </c>
      <c r="U338" s="425">
        <f t="shared" si="51"/>
        <v>-200</v>
      </c>
      <c r="V338" s="393"/>
      <c r="W338" s="199"/>
      <c r="X338" s="312" t="str">
        <f t="shared" si="52"/>
        <v>16.12</v>
      </c>
      <c r="Y338" s="311" t="b">
        <f>COUNTIF('Codes SEC'!$B$2:$F$460,X338)&gt;0</f>
        <v>1</v>
      </c>
    </row>
    <row r="339" spans="1:25" ht="14.1" customHeight="1" x14ac:dyDescent="0.3">
      <c r="A339" s="379" t="s">
        <v>2541</v>
      </c>
      <c r="B339" s="379" t="s">
        <v>59</v>
      </c>
      <c r="C339" s="380">
        <v>1</v>
      </c>
      <c r="D339" s="381">
        <v>2</v>
      </c>
      <c r="E339" s="382">
        <v>11</v>
      </c>
      <c r="F339" s="383">
        <v>1000</v>
      </c>
      <c r="G339" s="384">
        <v>16</v>
      </c>
      <c r="H339" s="419">
        <v>12</v>
      </c>
      <c r="I339" s="386" t="s">
        <v>2123</v>
      </c>
      <c r="J339" s="420" t="s">
        <v>2051</v>
      </c>
      <c r="K339" s="421"/>
      <c r="L339" s="421"/>
      <c r="M339" s="422"/>
      <c r="N339" s="390" t="s">
        <v>2777</v>
      </c>
      <c r="O339" s="423">
        <v>373619.16</v>
      </c>
      <c r="P339" s="423">
        <v>198651.37</v>
      </c>
      <c r="Q339" s="424">
        <v>577.67999999999995</v>
      </c>
      <c r="R339" s="478"/>
      <c r="S339" s="478">
        <v>0</v>
      </c>
      <c r="T339" s="393">
        <v>0</v>
      </c>
      <c r="U339" s="425">
        <f t="shared" si="51"/>
        <v>0</v>
      </c>
      <c r="V339" s="393"/>
      <c r="W339" s="199"/>
      <c r="X339" s="312" t="str">
        <f t="shared" si="52"/>
        <v>16.12</v>
      </c>
      <c r="Y339" s="311" t="b">
        <f>COUNTIF('Codes SEC'!$B$2:$F$460,X339)&gt;0</f>
        <v>1</v>
      </c>
    </row>
    <row r="340" spans="1:25" ht="14.1" customHeight="1" x14ac:dyDescent="0.3">
      <c r="A340" s="379" t="s">
        <v>2541</v>
      </c>
      <c r="B340" s="379" t="s">
        <v>59</v>
      </c>
      <c r="C340" s="380">
        <v>1</v>
      </c>
      <c r="D340" s="381">
        <v>2</v>
      </c>
      <c r="E340" s="382">
        <v>11</v>
      </c>
      <c r="F340" s="383">
        <v>1000</v>
      </c>
      <c r="G340" s="384">
        <v>16</v>
      </c>
      <c r="H340" s="419">
        <v>12</v>
      </c>
      <c r="I340" s="386" t="s">
        <v>2123</v>
      </c>
      <c r="J340" s="420" t="s">
        <v>2052</v>
      </c>
      <c r="K340" s="421"/>
      <c r="L340" s="421"/>
      <c r="M340" s="422"/>
      <c r="N340" s="390" t="s">
        <v>2400</v>
      </c>
      <c r="O340" s="423">
        <v>506524.93999999989</v>
      </c>
      <c r="P340" s="423">
        <v>760969.32</v>
      </c>
      <c r="Q340" s="424">
        <v>788076.54</v>
      </c>
      <c r="R340" s="478">
        <v>480014.21</v>
      </c>
      <c r="S340" s="478">
        <v>1109565.3600000001</v>
      </c>
      <c r="T340" s="393">
        <v>800</v>
      </c>
      <c r="U340" s="425">
        <f t="shared" si="51"/>
        <v>-800</v>
      </c>
      <c r="V340" s="393"/>
      <c r="W340" s="199"/>
      <c r="X340" s="312" t="str">
        <f t="shared" si="52"/>
        <v>16.12</v>
      </c>
      <c r="Y340" s="311" t="b">
        <f>COUNTIF('Codes SEC'!$B$2:$F$460,X340)&gt;0</f>
        <v>1</v>
      </c>
    </row>
    <row r="341" spans="1:25" ht="14.1" customHeight="1" x14ac:dyDescent="0.25">
      <c r="A341" s="379" t="s">
        <v>2541</v>
      </c>
      <c r="B341" s="379" t="s">
        <v>59</v>
      </c>
      <c r="C341" s="380">
        <v>1</v>
      </c>
      <c r="D341" s="381">
        <v>2</v>
      </c>
      <c r="E341" s="382">
        <v>11</v>
      </c>
      <c r="F341" s="383">
        <v>1000</v>
      </c>
      <c r="G341" s="384">
        <v>38</v>
      </c>
      <c r="H341" s="419">
        <v>10</v>
      </c>
      <c r="I341" s="386">
        <v>93810000</v>
      </c>
      <c r="J341" s="420" t="s">
        <v>2281</v>
      </c>
      <c r="K341" s="421"/>
      <c r="L341" s="421"/>
      <c r="M341" s="422"/>
      <c r="N341" s="565" t="s">
        <v>2724</v>
      </c>
      <c r="O341" s="423"/>
      <c r="P341" s="423">
        <v>64074.239999999998</v>
      </c>
      <c r="Q341" s="424">
        <v>26487.919999999998</v>
      </c>
      <c r="R341" s="478">
        <v>52709.64</v>
      </c>
      <c r="S341" s="478">
        <v>85054.55</v>
      </c>
      <c r="T341" s="393">
        <v>0</v>
      </c>
      <c r="U341" s="425">
        <f t="shared" si="51"/>
        <v>0</v>
      </c>
      <c r="V341" s="393"/>
      <c r="X341" s="220" t="str">
        <f t="shared" si="52"/>
        <v>38.10</v>
      </c>
      <c r="Y341" s="311" t="b">
        <f>COUNTIF('Codes SEC'!$B$2:$F$460,X341)&gt;0</f>
        <v>1</v>
      </c>
    </row>
    <row r="342" spans="1:25" ht="14.1" customHeight="1" x14ac:dyDescent="0.3">
      <c r="A342" s="379" t="s">
        <v>2541</v>
      </c>
      <c r="B342" s="380" t="s">
        <v>59</v>
      </c>
      <c r="C342" s="380">
        <v>1</v>
      </c>
      <c r="D342" s="381">
        <v>2</v>
      </c>
      <c r="E342" s="382">
        <v>11</v>
      </c>
      <c r="F342" s="383">
        <v>1000</v>
      </c>
      <c r="G342" s="384">
        <v>38</v>
      </c>
      <c r="H342" s="419">
        <v>30</v>
      </c>
      <c r="I342" s="386" t="s">
        <v>2153</v>
      </c>
      <c r="J342" s="420" t="s">
        <v>2243</v>
      </c>
      <c r="K342" s="421"/>
      <c r="L342" s="421"/>
      <c r="M342" s="422"/>
      <c r="N342" s="390" t="s">
        <v>2598</v>
      </c>
      <c r="O342" s="391"/>
      <c r="P342" s="391">
        <v>123642.51</v>
      </c>
      <c r="Q342" s="392">
        <v>125046.91</v>
      </c>
      <c r="R342" s="477">
        <v>139869.15</v>
      </c>
      <c r="S342" s="477">
        <v>181639.77</v>
      </c>
      <c r="T342" s="393">
        <v>60</v>
      </c>
      <c r="U342" s="425">
        <f t="shared" si="51"/>
        <v>-60</v>
      </c>
      <c r="V342" s="393"/>
      <c r="W342" s="199"/>
      <c r="X342" s="312" t="str">
        <f t="shared" si="52"/>
        <v>38.30</v>
      </c>
      <c r="Y342" s="311" t="b">
        <f>COUNTIF('Codes SEC'!$B$2:$F$460,X342)&gt;0</f>
        <v>1</v>
      </c>
    </row>
    <row r="343" spans="1:25" ht="14.1" customHeight="1" x14ac:dyDescent="0.3">
      <c r="A343" s="379" t="s">
        <v>2541</v>
      </c>
      <c r="B343" s="380" t="s">
        <v>59</v>
      </c>
      <c r="C343" s="380">
        <v>1</v>
      </c>
      <c r="D343" s="381">
        <v>2</v>
      </c>
      <c r="E343" s="382">
        <v>11</v>
      </c>
      <c r="F343" s="383">
        <v>1000</v>
      </c>
      <c r="G343" s="384">
        <v>39</v>
      </c>
      <c r="H343" s="419">
        <v>10</v>
      </c>
      <c r="I343" s="386">
        <v>93910000</v>
      </c>
      <c r="J343" s="421" t="s">
        <v>2689</v>
      </c>
      <c r="K343" s="421" t="s">
        <v>2419</v>
      </c>
      <c r="L343" s="421" t="s">
        <v>2605</v>
      </c>
      <c r="M343" s="422">
        <v>45810</v>
      </c>
      <c r="N343" s="390" t="s">
        <v>143</v>
      </c>
      <c r="O343" s="391"/>
      <c r="P343" s="391"/>
      <c r="Q343" s="392"/>
      <c r="R343" s="477"/>
      <c r="S343" s="477">
        <v>3456828.77</v>
      </c>
      <c r="T343" s="393">
        <v>0</v>
      </c>
      <c r="U343" s="425">
        <f t="shared" si="51"/>
        <v>0</v>
      </c>
      <c r="V343" s="393"/>
      <c r="W343" s="199"/>
      <c r="X343" s="312" t="str">
        <f t="shared" si="52"/>
        <v>39.10</v>
      </c>
      <c r="Y343" s="311"/>
    </row>
    <row r="344" spans="1:25" ht="14.1" customHeight="1" x14ac:dyDescent="0.3">
      <c r="A344" s="379" t="s">
        <v>2541</v>
      </c>
      <c r="B344" s="380" t="s">
        <v>59</v>
      </c>
      <c r="C344" s="380">
        <v>1</v>
      </c>
      <c r="D344" s="381">
        <v>2</v>
      </c>
      <c r="E344" s="382">
        <v>12</v>
      </c>
      <c r="F344" s="383">
        <v>1000</v>
      </c>
      <c r="G344" s="384">
        <v>38</v>
      </c>
      <c r="H344" s="419">
        <v>30</v>
      </c>
      <c r="I344" s="386" t="s">
        <v>2153</v>
      </c>
      <c r="J344" s="420" t="s">
        <v>2572</v>
      </c>
      <c r="K344" s="421"/>
      <c r="L344" s="421"/>
      <c r="M344" s="422"/>
      <c r="N344" s="390" t="s">
        <v>2598</v>
      </c>
      <c r="O344" s="423"/>
      <c r="P344" s="423"/>
      <c r="Q344" s="424"/>
      <c r="R344" s="478"/>
      <c r="S344" s="478">
        <v>45964.02</v>
      </c>
      <c r="T344" s="393">
        <v>0</v>
      </c>
      <c r="U344" s="425">
        <f t="shared" si="51"/>
        <v>0</v>
      </c>
      <c r="V344" s="393"/>
      <c r="W344" s="199"/>
      <c r="X344" s="312" t="str">
        <f t="shared" si="52"/>
        <v>38.30</v>
      </c>
      <c r="Y344" s="311" t="b">
        <f>COUNTIF('Codes SEC'!$B$2:$F$460,X344)&gt;0</f>
        <v>1</v>
      </c>
    </row>
    <row r="345" spans="1:25" ht="14.4" x14ac:dyDescent="0.3">
      <c r="A345" s="379" t="s">
        <v>2541</v>
      </c>
      <c r="B345" s="379" t="s">
        <v>59</v>
      </c>
      <c r="C345" s="380">
        <v>1</v>
      </c>
      <c r="D345" s="381">
        <v>3</v>
      </c>
      <c r="E345" s="382" t="s">
        <v>97</v>
      </c>
      <c r="F345" s="445" t="s">
        <v>2279</v>
      </c>
      <c r="G345" s="384">
        <v>11</v>
      </c>
      <c r="H345" s="461">
        <v>11</v>
      </c>
      <c r="I345" s="386" t="s">
        <v>2157</v>
      </c>
      <c r="J345" s="387" t="s">
        <v>2031</v>
      </c>
      <c r="K345" s="388"/>
      <c r="L345" s="388"/>
      <c r="M345" s="389"/>
      <c r="N345" s="471" t="s">
        <v>2599</v>
      </c>
      <c r="O345" s="423">
        <v>3447773.77</v>
      </c>
      <c r="P345" s="423">
        <v>2196204.65</v>
      </c>
      <c r="Q345" s="424">
        <v>931000</v>
      </c>
      <c r="R345" s="478">
        <v>0</v>
      </c>
      <c r="S345" s="478">
        <v>2244960.77</v>
      </c>
      <c r="T345" s="393">
        <v>916</v>
      </c>
      <c r="U345" s="394">
        <f>V345-T345</f>
        <v>-916</v>
      </c>
      <c r="V345" s="393"/>
      <c r="W345" s="199"/>
      <c r="X345" s="312" t="str">
        <f t="shared" si="52"/>
        <v>11.11</v>
      </c>
      <c r="Y345" s="311" t="b">
        <f>COUNTIF('Codes SEC'!$B$2:$F$460,X345)&gt;0</f>
        <v>1</v>
      </c>
    </row>
    <row r="346" spans="1:25" ht="14.4" x14ac:dyDescent="0.3">
      <c r="A346" s="379" t="s">
        <v>2541</v>
      </c>
      <c r="B346" s="383" t="s">
        <v>59</v>
      </c>
      <c r="C346" s="380">
        <v>1</v>
      </c>
      <c r="D346" s="381">
        <v>3</v>
      </c>
      <c r="E346" s="444" t="s">
        <v>97</v>
      </c>
      <c r="F346" s="445" t="s">
        <v>2279</v>
      </c>
      <c r="G346" s="384">
        <v>16</v>
      </c>
      <c r="H346" s="472">
        <v>20</v>
      </c>
      <c r="I346" s="386">
        <v>91620000</v>
      </c>
      <c r="J346" s="387" t="s">
        <v>2429</v>
      </c>
      <c r="K346" s="388"/>
      <c r="L346" s="388"/>
      <c r="M346" s="389"/>
      <c r="N346" s="471" t="s">
        <v>2507</v>
      </c>
      <c r="O346" s="391"/>
      <c r="P346" s="391"/>
      <c r="Q346" s="392">
        <v>0</v>
      </c>
      <c r="R346" s="477">
        <v>0</v>
      </c>
      <c r="S346" s="477">
        <v>70569.59</v>
      </c>
      <c r="T346" s="393">
        <v>209</v>
      </c>
      <c r="U346" s="394">
        <f>V346-T346</f>
        <v>-209</v>
      </c>
      <c r="V346" s="393"/>
      <c r="W346" s="199"/>
      <c r="X346" s="312" t="str">
        <f t="shared" si="52"/>
        <v>16.20</v>
      </c>
      <c r="Y346" s="311" t="b">
        <f>COUNTIF('Codes SEC'!$B$2:$F$460,X346)&gt;0</f>
        <v>1</v>
      </c>
    </row>
    <row r="347" spans="1:25" ht="14.4" x14ac:dyDescent="0.3">
      <c r="A347" s="379" t="s">
        <v>2541</v>
      </c>
      <c r="B347" s="379" t="s">
        <v>59</v>
      </c>
      <c r="C347" s="380">
        <v>1</v>
      </c>
      <c r="D347" s="381">
        <v>3</v>
      </c>
      <c r="E347" s="444" t="s">
        <v>97</v>
      </c>
      <c r="F347" s="383">
        <v>1000</v>
      </c>
      <c r="G347" s="384">
        <v>46</v>
      </c>
      <c r="H347" s="461">
        <v>60</v>
      </c>
      <c r="I347" s="386">
        <v>94660000</v>
      </c>
      <c r="J347" s="387" t="s">
        <v>2289</v>
      </c>
      <c r="K347" s="388"/>
      <c r="L347" s="388"/>
      <c r="M347" s="389"/>
      <c r="N347" s="473" t="s">
        <v>2402</v>
      </c>
      <c r="O347" s="423"/>
      <c r="P347" s="423">
        <v>0</v>
      </c>
      <c r="Q347" s="424">
        <v>1500000</v>
      </c>
      <c r="R347" s="478">
        <v>0</v>
      </c>
      <c r="S347" s="478">
        <v>0</v>
      </c>
      <c r="T347" s="393">
        <v>0</v>
      </c>
      <c r="U347" s="394">
        <f>V347-T347</f>
        <v>0</v>
      </c>
      <c r="V347" s="393"/>
      <c r="W347" s="199"/>
      <c r="X347" s="312" t="str">
        <f t="shared" si="52"/>
        <v>46.60</v>
      </c>
      <c r="Y347" s="311" t="b">
        <f>COUNTIF('Codes SEC'!$B$2:$F$460,X347)&gt;0</f>
        <v>1</v>
      </c>
    </row>
    <row r="348" spans="1:25" ht="14.4" x14ac:dyDescent="0.3">
      <c r="A348" s="379" t="s">
        <v>2541</v>
      </c>
      <c r="B348" s="379" t="s">
        <v>59</v>
      </c>
      <c r="C348" s="380">
        <v>1</v>
      </c>
      <c r="D348" s="381">
        <v>3</v>
      </c>
      <c r="E348" s="444" t="s">
        <v>97</v>
      </c>
      <c r="F348" s="383">
        <v>1000</v>
      </c>
      <c r="G348" s="384">
        <v>49</v>
      </c>
      <c r="H348" s="385">
        <v>24</v>
      </c>
      <c r="I348" s="386" t="s">
        <v>2161</v>
      </c>
      <c r="J348" s="387" t="s">
        <v>2216</v>
      </c>
      <c r="K348" s="388"/>
      <c r="L348" s="388"/>
      <c r="M348" s="389"/>
      <c r="N348" s="471" t="s">
        <v>2600</v>
      </c>
      <c r="O348" s="474"/>
      <c r="P348" s="391">
        <v>1638900</v>
      </c>
      <c r="Q348" s="392">
        <v>1343794.82</v>
      </c>
      <c r="R348" s="477">
        <v>1315381.81</v>
      </c>
      <c r="S348" s="477">
        <v>2000429.3</v>
      </c>
      <c r="T348" s="393">
        <v>1856</v>
      </c>
      <c r="U348" s="394">
        <f>V348-T348</f>
        <v>-1856</v>
      </c>
      <c r="V348" s="393"/>
      <c r="W348" s="199"/>
      <c r="X348" s="312" t="str">
        <f t="shared" si="52"/>
        <v>49.24</v>
      </c>
      <c r="Y348" s="311" t="b">
        <f>COUNTIF('Codes SEC'!$B$2:$F$460,X348)&gt;0</f>
        <v>1</v>
      </c>
    </row>
    <row r="349" spans="1:25" ht="14.4" x14ac:dyDescent="0.3">
      <c r="A349" s="379" t="s">
        <v>2541</v>
      </c>
      <c r="B349" s="379" t="s">
        <v>59</v>
      </c>
      <c r="C349" s="380">
        <v>1</v>
      </c>
      <c r="D349" s="381">
        <v>3</v>
      </c>
      <c r="E349" s="382">
        <v>11</v>
      </c>
      <c r="F349" s="383">
        <v>1000</v>
      </c>
      <c r="G349" s="384">
        <v>38</v>
      </c>
      <c r="H349" s="461">
        <v>60</v>
      </c>
      <c r="I349" s="386">
        <v>93860000</v>
      </c>
      <c r="J349" s="387" t="s">
        <v>2290</v>
      </c>
      <c r="K349" s="388"/>
      <c r="L349" s="388"/>
      <c r="M349" s="389"/>
      <c r="N349" s="471" t="s">
        <v>2309</v>
      </c>
      <c r="O349" s="423"/>
      <c r="P349" s="423">
        <v>3442484.49</v>
      </c>
      <c r="Q349" s="424">
        <v>12328503.859999999</v>
      </c>
      <c r="R349" s="478">
        <v>15444405.689999999</v>
      </c>
      <c r="S349" s="478">
        <v>18734616.600000001</v>
      </c>
      <c r="T349" s="393">
        <v>16000</v>
      </c>
      <c r="U349" s="394">
        <f t="shared" si="51"/>
        <v>-16000</v>
      </c>
      <c r="V349" s="393"/>
      <c r="W349" s="199"/>
      <c r="X349" s="312" t="str">
        <f t="shared" si="52"/>
        <v>38.60</v>
      </c>
      <c r="Y349" s="311" t="b">
        <f>COUNTIF('Codes SEC'!$B$2:$F$460,X349)&gt;0</f>
        <v>1</v>
      </c>
    </row>
    <row r="350" spans="1:25" ht="18.600000000000001" customHeight="1" x14ac:dyDescent="0.3">
      <c r="A350" s="379" t="s">
        <v>2541</v>
      </c>
      <c r="B350" s="379" t="s">
        <v>59</v>
      </c>
      <c r="C350" s="380">
        <v>1</v>
      </c>
      <c r="D350" s="381">
        <v>3</v>
      </c>
      <c r="E350" s="382">
        <v>12</v>
      </c>
      <c r="F350" s="383">
        <v>1000</v>
      </c>
      <c r="G350" s="384">
        <v>16</v>
      </c>
      <c r="H350" s="441">
        <v>11</v>
      </c>
      <c r="I350" s="386" t="s">
        <v>2122</v>
      </c>
      <c r="J350" s="387" t="s">
        <v>1964</v>
      </c>
      <c r="K350" s="388"/>
      <c r="L350" s="388"/>
      <c r="M350" s="389"/>
      <c r="N350" s="390" t="s">
        <v>2403</v>
      </c>
      <c r="O350" s="391">
        <v>33816.18</v>
      </c>
      <c r="P350" s="391">
        <v>26424.9</v>
      </c>
      <c r="Q350" s="392">
        <v>15262.78</v>
      </c>
      <c r="R350" s="477">
        <v>43465.7</v>
      </c>
      <c r="S350" s="477">
        <v>42576.22</v>
      </c>
      <c r="T350" s="393">
        <v>65</v>
      </c>
      <c r="U350" s="394">
        <f t="shared" ref="U350:U356" si="53">V350-T350</f>
        <v>-65</v>
      </c>
      <c r="V350" s="393"/>
      <c r="W350" s="199"/>
      <c r="X350" s="312" t="str">
        <f t="shared" si="52"/>
        <v>16.11</v>
      </c>
      <c r="Y350" s="311" t="b">
        <f>COUNTIF('Codes SEC'!$B$2:$F$460,X350)&gt;0</f>
        <v>1</v>
      </c>
    </row>
    <row r="351" spans="1:25" ht="13.5" customHeight="1" x14ac:dyDescent="0.3">
      <c r="A351" s="379" t="s">
        <v>2541</v>
      </c>
      <c r="B351" s="380" t="s">
        <v>59</v>
      </c>
      <c r="C351" s="380">
        <v>2</v>
      </c>
      <c r="D351" s="381">
        <v>2</v>
      </c>
      <c r="E351" s="382">
        <v>11</v>
      </c>
      <c r="F351" s="383">
        <v>1000</v>
      </c>
      <c r="G351" s="384">
        <v>76</v>
      </c>
      <c r="H351" s="419">
        <v>12</v>
      </c>
      <c r="I351" s="386" t="s">
        <v>2142</v>
      </c>
      <c r="J351" s="420" t="s">
        <v>2073</v>
      </c>
      <c r="K351" s="421"/>
      <c r="L351" s="421"/>
      <c r="M351" s="422"/>
      <c r="N351" s="390" t="s">
        <v>2399</v>
      </c>
      <c r="O351" s="423">
        <v>386041.53</v>
      </c>
      <c r="P351" s="423">
        <v>3043677.35</v>
      </c>
      <c r="Q351" s="424">
        <v>45171.76</v>
      </c>
      <c r="R351" s="478">
        <v>101</v>
      </c>
      <c r="S351" s="478">
        <v>0</v>
      </c>
      <c r="T351" s="393">
        <v>0</v>
      </c>
      <c r="U351" s="425">
        <f t="shared" si="53"/>
        <v>0</v>
      </c>
      <c r="V351" s="393"/>
      <c r="W351" s="199"/>
      <c r="X351" s="312" t="str">
        <f t="shared" si="52"/>
        <v>76.12</v>
      </c>
      <c r="Y351" s="311" t="b">
        <f>COUNTIF('Codes SEC'!$B$2:$F$460,X351)&gt;0</f>
        <v>1</v>
      </c>
    </row>
    <row r="352" spans="1:25" ht="14.4" x14ac:dyDescent="0.3">
      <c r="A352" s="379" t="s">
        <v>2541</v>
      </c>
      <c r="B352" s="380" t="s">
        <v>59</v>
      </c>
      <c r="C352" s="380">
        <v>2</v>
      </c>
      <c r="D352" s="381">
        <v>2</v>
      </c>
      <c r="E352" s="382">
        <v>11</v>
      </c>
      <c r="F352" s="383">
        <v>1000</v>
      </c>
      <c r="G352" s="384">
        <v>76</v>
      </c>
      <c r="H352" s="419">
        <v>32</v>
      </c>
      <c r="I352" s="386" t="s">
        <v>2155</v>
      </c>
      <c r="J352" s="420" t="s">
        <v>2074</v>
      </c>
      <c r="K352" s="421"/>
      <c r="L352" s="421"/>
      <c r="M352" s="422"/>
      <c r="N352" s="390" t="s">
        <v>2398</v>
      </c>
      <c r="O352" s="423">
        <v>4845359.42</v>
      </c>
      <c r="P352" s="423">
        <v>305000</v>
      </c>
      <c r="Q352" s="424">
        <v>1086400</v>
      </c>
      <c r="R352" s="478">
        <v>6706.03</v>
      </c>
      <c r="S352" s="478">
        <v>0</v>
      </c>
      <c r="T352" s="393">
        <v>12660</v>
      </c>
      <c r="U352" s="425">
        <f t="shared" si="53"/>
        <v>-12660</v>
      </c>
      <c r="V352" s="393"/>
      <c r="W352" s="199"/>
      <c r="X352" s="312" t="str">
        <f t="shared" si="52"/>
        <v>76.32</v>
      </c>
      <c r="Y352" s="311" t="b">
        <f>COUNTIF('Codes SEC'!$B$2:$F$460,X352)&gt;0</f>
        <v>1</v>
      </c>
    </row>
    <row r="353" spans="1:25" ht="16.95" customHeight="1" x14ac:dyDescent="0.3">
      <c r="A353" s="379" t="s">
        <v>2541</v>
      </c>
      <c r="B353" s="380" t="s">
        <v>59</v>
      </c>
      <c r="C353" s="380">
        <v>2</v>
      </c>
      <c r="D353" s="381">
        <v>2</v>
      </c>
      <c r="E353" s="382">
        <v>11</v>
      </c>
      <c r="F353" s="383">
        <v>1000</v>
      </c>
      <c r="G353" s="384">
        <v>76</v>
      </c>
      <c r="H353" s="419">
        <v>32</v>
      </c>
      <c r="I353" s="386" t="s">
        <v>2155</v>
      </c>
      <c r="J353" s="420" t="s">
        <v>2248</v>
      </c>
      <c r="K353" s="421"/>
      <c r="L353" s="421"/>
      <c r="M353" s="422"/>
      <c r="N353" s="390" t="s">
        <v>2397</v>
      </c>
      <c r="O353" s="391">
        <v>0</v>
      </c>
      <c r="P353" s="391">
        <v>3095929.42</v>
      </c>
      <c r="Q353" s="392">
        <v>130500</v>
      </c>
      <c r="R353" s="477">
        <v>0</v>
      </c>
      <c r="S353" s="477">
        <v>0</v>
      </c>
      <c r="T353" s="393">
        <v>0</v>
      </c>
      <c r="U353" s="425">
        <f t="shared" si="53"/>
        <v>0</v>
      </c>
      <c r="V353" s="393"/>
      <c r="W353" s="199"/>
      <c r="X353" s="312" t="str">
        <f t="shared" si="52"/>
        <v>76.32</v>
      </c>
      <c r="Y353" s="311" t="b">
        <f>COUNTIF('Codes SEC'!$B$2:$F$460,X353)&gt;0</f>
        <v>1</v>
      </c>
    </row>
    <row r="354" spans="1:25" ht="14.4" x14ac:dyDescent="0.3">
      <c r="A354" s="379" t="s">
        <v>2541</v>
      </c>
      <c r="B354" s="380" t="s">
        <v>59</v>
      </c>
      <c r="C354" s="380">
        <v>2</v>
      </c>
      <c r="D354" s="381">
        <v>2</v>
      </c>
      <c r="E354" s="382">
        <v>11</v>
      </c>
      <c r="F354" s="383">
        <v>1000</v>
      </c>
      <c r="G354" s="384">
        <v>77</v>
      </c>
      <c r="H354" s="419">
        <v>10</v>
      </c>
      <c r="I354" s="386">
        <v>97710000</v>
      </c>
      <c r="J354" s="420" t="s">
        <v>2282</v>
      </c>
      <c r="K354" s="421"/>
      <c r="L354" s="421"/>
      <c r="M354" s="422"/>
      <c r="N354" s="390" t="s">
        <v>2396</v>
      </c>
      <c r="O354" s="423"/>
      <c r="P354" s="423">
        <v>396441.76</v>
      </c>
      <c r="Q354" s="424">
        <v>353920.85</v>
      </c>
      <c r="R354" s="478">
        <v>343598.28</v>
      </c>
      <c r="S354" s="478">
        <v>335758.29</v>
      </c>
      <c r="T354" s="393">
        <v>0</v>
      </c>
      <c r="U354" s="425">
        <f t="shared" si="53"/>
        <v>0</v>
      </c>
      <c r="V354" s="393"/>
      <c r="W354" s="199"/>
      <c r="X354" s="312" t="str">
        <f t="shared" si="52"/>
        <v>77.10</v>
      </c>
      <c r="Y354" s="311" t="b">
        <f>COUNTIF('Codes SEC'!$B$2:$F$460,X354)&gt;0</f>
        <v>1</v>
      </c>
    </row>
    <row r="355" spans="1:25" ht="14.1" customHeight="1" x14ac:dyDescent="0.3">
      <c r="A355" s="379" t="s">
        <v>2541</v>
      </c>
      <c r="B355" s="380" t="s">
        <v>59</v>
      </c>
      <c r="C355" s="380">
        <v>2</v>
      </c>
      <c r="D355" s="381">
        <v>2</v>
      </c>
      <c r="E355" s="382">
        <v>11</v>
      </c>
      <c r="F355" s="383">
        <v>1000</v>
      </c>
      <c r="G355" s="384">
        <v>77</v>
      </c>
      <c r="H355" s="419">
        <v>20</v>
      </c>
      <c r="I355" s="386" t="s">
        <v>2179</v>
      </c>
      <c r="J355" s="420" t="s">
        <v>2249</v>
      </c>
      <c r="K355" s="421"/>
      <c r="L355" s="421"/>
      <c r="M355" s="422"/>
      <c r="N355" s="390" t="s">
        <v>2561</v>
      </c>
      <c r="O355" s="391">
        <v>440.67</v>
      </c>
      <c r="P355" s="391">
        <v>0</v>
      </c>
      <c r="Q355" s="392">
        <v>0</v>
      </c>
      <c r="R355" s="477">
        <v>0</v>
      </c>
      <c r="S355" s="477">
        <v>0</v>
      </c>
      <c r="T355" s="393">
        <v>0</v>
      </c>
      <c r="U355" s="425">
        <f t="shared" si="53"/>
        <v>0</v>
      </c>
      <c r="V355" s="393"/>
      <c r="W355" s="199"/>
      <c r="X355" s="312" t="str">
        <f t="shared" si="52"/>
        <v>77.20</v>
      </c>
      <c r="Y355" s="311" t="b">
        <f>COUNTIF('Codes SEC'!$B$2:$F$460,X355)&gt;0</f>
        <v>1</v>
      </c>
    </row>
    <row r="356" spans="1:25" ht="14.4" x14ac:dyDescent="0.3">
      <c r="A356" s="379" t="s">
        <v>2541</v>
      </c>
      <c r="B356" s="380" t="s">
        <v>59</v>
      </c>
      <c r="C356" s="380">
        <v>2</v>
      </c>
      <c r="D356" s="381">
        <v>2</v>
      </c>
      <c r="E356" s="382">
        <v>11</v>
      </c>
      <c r="F356" s="383">
        <v>1000</v>
      </c>
      <c r="G356" s="384">
        <v>77</v>
      </c>
      <c r="H356" s="419">
        <v>20</v>
      </c>
      <c r="I356" s="386" t="s">
        <v>2179</v>
      </c>
      <c r="J356" s="420" t="s">
        <v>2250</v>
      </c>
      <c r="K356" s="421"/>
      <c r="L356" s="421"/>
      <c r="M356" s="422"/>
      <c r="N356" s="390" t="s">
        <v>2395</v>
      </c>
      <c r="O356" s="423">
        <v>323865.02</v>
      </c>
      <c r="P356" s="423">
        <v>24284.67</v>
      </c>
      <c r="Q356" s="424">
        <v>24088.94</v>
      </c>
      <c r="R356" s="478">
        <v>90516.55</v>
      </c>
      <c r="S356" s="478">
        <v>74979.87</v>
      </c>
      <c r="T356" s="393">
        <v>0</v>
      </c>
      <c r="U356" s="425">
        <f t="shared" si="53"/>
        <v>0</v>
      </c>
      <c r="V356" s="393"/>
      <c r="W356" s="199"/>
      <c r="X356" s="312" t="str">
        <f t="shared" si="52"/>
        <v>77.20</v>
      </c>
      <c r="Y356" s="311" t="b">
        <f>COUNTIF('Codes SEC'!$B$2:$F$460,X356)&gt;0</f>
        <v>1</v>
      </c>
    </row>
    <row r="357" spans="1:25" ht="14.1" customHeight="1" thickBot="1" x14ac:dyDescent="0.35">
      <c r="A357" s="100"/>
      <c r="B357" s="100"/>
      <c r="C357" s="100"/>
      <c r="D357" s="106"/>
      <c r="E357" s="112"/>
      <c r="F357" s="89"/>
      <c r="G357" s="19"/>
      <c r="H357" s="25"/>
      <c r="I357" s="225"/>
      <c r="J357" s="374"/>
      <c r="K357" s="12"/>
      <c r="L357" s="12"/>
      <c r="M357" s="321"/>
      <c r="N357" s="38"/>
      <c r="O357" s="75"/>
      <c r="P357" s="343"/>
      <c r="Q357" s="144"/>
      <c r="R357" s="86"/>
      <c r="S357" s="86"/>
      <c r="T357" s="86"/>
      <c r="U357" s="88"/>
      <c r="V357" s="86"/>
      <c r="W357" s="199"/>
      <c r="X357" s="312"/>
      <c r="Y357" s="311"/>
    </row>
    <row r="358" spans="1:25" ht="14.1" customHeight="1" x14ac:dyDescent="0.3">
      <c r="A358" s="100"/>
      <c r="B358" s="100"/>
      <c r="C358" s="111"/>
      <c r="D358" s="106"/>
      <c r="E358" s="112"/>
      <c r="F358" s="89"/>
      <c r="G358" s="19"/>
      <c r="H358" s="120"/>
      <c r="I358" s="225"/>
      <c r="J358" s="374"/>
      <c r="K358" s="12"/>
      <c r="L358" s="12"/>
      <c r="M358" s="321"/>
      <c r="N358" s="20" t="s">
        <v>62</v>
      </c>
      <c r="O358" s="212">
        <f t="shared" ref="O358:V358" si="54">SUM(O332:O356)</f>
        <v>24869549.41</v>
      </c>
      <c r="P358" s="483">
        <f t="shared" si="54"/>
        <v>27450771.490000006</v>
      </c>
      <c r="Q358" s="212">
        <f t="shared" si="54"/>
        <v>34804483.229999997</v>
      </c>
      <c r="R358" s="212">
        <f t="shared" si="54"/>
        <v>32384717.970000006</v>
      </c>
      <c r="S358" s="212">
        <f t="shared" si="54"/>
        <v>41221610.810000002</v>
      </c>
      <c r="T358" s="329">
        <f t="shared" si="54"/>
        <v>46766</v>
      </c>
      <c r="U358" s="354">
        <f t="shared" si="54"/>
        <v>-46766</v>
      </c>
      <c r="V358" s="355">
        <f t="shared" si="54"/>
        <v>0</v>
      </c>
      <c r="W358" s="199"/>
      <c r="X358" s="312"/>
      <c r="Y358" s="311"/>
    </row>
    <row r="359" spans="1:25" ht="14.1" customHeight="1" x14ac:dyDescent="0.3">
      <c r="A359" s="100"/>
      <c r="B359" s="100"/>
      <c r="C359" s="111"/>
      <c r="D359" s="106"/>
      <c r="E359" s="112"/>
      <c r="F359" s="89"/>
      <c r="G359" s="19"/>
      <c r="H359" s="120"/>
      <c r="I359" s="225"/>
      <c r="J359" s="374"/>
      <c r="K359" s="12"/>
      <c r="L359" s="12"/>
      <c r="M359" s="321"/>
      <c r="N359" s="20" t="s">
        <v>10</v>
      </c>
      <c r="O359" s="214"/>
      <c r="P359" s="347"/>
      <c r="Q359" s="214"/>
      <c r="R359" s="214"/>
      <c r="S359" s="214"/>
      <c r="T359" s="54"/>
      <c r="U359" s="45"/>
      <c r="V359" s="54"/>
      <c r="W359" s="199"/>
      <c r="X359" s="312"/>
      <c r="Y359" s="311"/>
    </row>
    <row r="360" spans="1:25" ht="14.1" customHeight="1" x14ac:dyDescent="0.3">
      <c r="A360" s="100"/>
      <c r="B360" s="100"/>
      <c r="C360" s="111"/>
      <c r="D360" s="106"/>
      <c r="E360" s="112"/>
      <c r="F360" s="89"/>
      <c r="G360" s="19"/>
      <c r="H360" s="120"/>
      <c r="I360" s="225"/>
      <c r="J360" s="374"/>
      <c r="K360" s="12"/>
      <c r="L360" s="12"/>
      <c r="M360" s="321"/>
      <c r="N360" s="20" t="s">
        <v>63</v>
      </c>
      <c r="O360" s="214">
        <f t="shared" ref="O360:V360" si="55">O358-O359</f>
        <v>24869549.41</v>
      </c>
      <c r="P360" s="347">
        <f t="shared" si="55"/>
        <v>27450771.490000006</v>
      </c>
      <c r="Q360" s="214">
        <f t="shared" ref="Q360:R360" si="56">Q358-Q359</f>
        <v>34804483.229999997</v>
      </c>
      <c r="R360" s="214">
        <f t="shared" si="56"/>
        <v>32384717.970000006</v>
      </c>
      <c r="S360" s="214">
        <f t="shared" ref="S360" si="57">S358-S359</f>
        <v>41221610.810000002</v>
      </c>
      <c r="T360" s="54">
        <f t="shared" si="55"/>
        <v>46766</v>
      </c>
      <c r="U360" s="44">
        <f t="shared" si="55"/>
        <v>-46766</v>
      </c>
      <c r="V360" s="56">
        <f t="shared" si="55"/>
        <v>0</v>
      </c>
      <c r="W360" s="199"/>
      <c r="X360" s="312"/>
      <c r="Y360" s="311"/>
    </row>
    <row r="361" spans="1:25" ht="15" thickBot="1" x14ac:dyDescent="0.35">
      <c r="A361" s="101"/>
      <c r="B361" s="101"/>
      <c r="C361" s="113"/>
      <c r="D361" s="14"/>
      <c r="E361" s="114"/>
      <c r="F361" s="64"/>
      <c r="G361" s="21"/>
      <c r="H361" s="121"/>
      <c r="I361" s="226"/>
      <c r="J361" s="373"/>
      <c r="K361" s="15"/>
      <c r="L361" s="15"/>
      <c r="M361" s="322"/>
      <c r="N361" s="22"/>
      <c r="O361" s="215"/>
      <c r="P361" s="141"/>
      <c r="Q361" s="215"/>
      <c r="R361" s="218"/>
      <c r="S361" s="218"/>
      <c r="T361" s="17"/>
      <c r="U361" s="46"/>
      <c r="V361" s="17"/>
      <c r="W361" s="199"/>
      <c r="X361" s="312"/>
      <c r="Y361" s="311"/>
    </row>
    <row r="362" spans="1:25" ht="18" customHeight="1" x14ac:dyDescent="0.3">
      <c r="A362" s="102"/>
      <c r="B362" s="100"/>
      <c r="C362" s="111"/>
      <c r="D362" s="106"/>
      <c r="E362" s="112"/>
      <c r="F362" s="89"/>
      <c r="G362" s="19"/>
      <c r="H362" s="12"/>
      <c r="I362" s="224"/>
      <c r="J362" s="374"/>
      <c r="K362" s="225"/>
      <c r="L362" s="225"/>
      <c r="M362" s="318"/>
      <c r="N362" s="13"/>
      <c r="O362" s="78"/>
      <c r="P362" s="348"/>
      <c r="Q362" s="78"/>
      <c r="R362" s="482"/>
      <c r="S362" s="28"/>
      <c r="T362" s="86"/>
      <c r="U362" s="48"/>
      <c r="V362" s="86"/>
      <c r="W362" s="199"/>
      <c r="X362" s="312"/>
      <c r="Y362" s="311"/>
    </row>
    <row r="363" spans="1:25" ht="14.4" x14ac:dyDescent="0.3">
      <c r="A363" s="379" t="s">
        <v>2542</v>
      </c>
      <c r="B363" s="379"/>
      <c r="C363" s="380">
        <v>1</v>
      </c>
      <c r="D363" s="381">
        <v>3</v>
      </c>
      <c r="E363" s="444" t="s">
        <v>97</v>
      </c>
      <c r="F363" s="445" t="s">
        <v>2279</v>
      </c>
      <c r="G363" s="384">
        <v>46</v>
      </c>
      <c r="H363" s="461">
        <v>40</v>
      </c>
      <c r="I363" s="386" t="s">
        <v>2126</v>
      </c>
      <c r="J363" s="387" t="s">
        <v>2032</v>
      </c>
      <c r="K363" s="388"/>
      <c r="L363" s="388"/>
      <c r="M363" s="389"/>
      <c r="N363" s="617" t="s">
        <v>2788</v>
      </c>
      <c r="O363" s="391"/>
      <c r="P363" s="391">
        <v>18000000</v>
      </c>
      <c r="Q363" s="391">
        <v>0</v>
      </c>
      <c r="R363" s="392">
        <v>10000000</v>
      </c>
      <c r="S363" s="477">
        <v>1055000</v>
      </c>
      <c r="T363" s="393"/>
      <c r="U363" s="394">
        <f>V363-T363</f>
        <v>0</v>
      </c>
      <c r="V363" s="393"/>
      <c r="W363" s="199"/>
      <c r="X363" s="312" t="str">
        <f>G363&amp;"."&amp;H363</f>
        <v>46.40</v>
      </c>
      <c r="Y363" s="311" t="b">
        <f>COUNTIF('Codes SEC'!$B$2:$F$460,X363)&gt;0</f>
        <v>1</v>
      </c>
    </row>
    <row r="364" spans="1:25" ht="14.4" x14ac:dyDescent="0.3">
      <c r="A364" s="379" t="s">
        <v>2542</v>
      </c>
      <c r="B364" s="379" t="s">
        <v>108</v>
      </c>
      <c r="C364" s="380">
        <v>1</v>
      </c>
      <c r="D364" s="381">
        <v>3</v>
      </c>
      <c r="E364" s="444" t="s">
        <v>127</v>
      </c>
      <c r="F364" s="445" t="s">
        <v>2279</v>
      </c>
      <c r="G364" s="384">
        <v>46</v>
      </c>
      <c r="H364" s="461">
        <v>30</v>
      </c>
      <c r="I364" s="386" t="s">
        <v>2162</v>
      </c>
      <c r="J364" s="387" t="s">
        <v>2217</v>
      </c>
      <c r="K364" s="388"/>
      <c r="L364" s="388"/>
      <c r="M364" s="389"/>
      <c r="N364" s="390" t="s">
        <v>2778</v>
      </c>
      <c r="O364" s="391"/>
      <c r="P364" s="391">
        <v>17300000</v>
      </c>
      <c r="Q364" s="391">
        <v>0</v>
      </c>
      <c r="R364" s="392">
        <v>10000000</v>
      </c>
      <c r="S364" s="477">
        <v>0</v>
      </c>
      <c r="T364" s="393"/>
      <c r="U364" s="394">
        <f>V364-T364</f>
        <v>0</v>
      </c>
      <c r="V364" s="393"/>
      <c r="W364" s="199"/>
      <c r="X364" s="312" t="str">
        <f>G364&amp;"."&amp;H364</f>
        <v>46.30</v>
      </c>
      <c r="Y364" s="311" t="b">
        <f>COUNTIF('Codes SEC'!$B$2:$F$460,X364)&gt;0</f>
        <v>1</v>
      </c>
    </row>
    <row r="365" spans="1:25" ht="14.1" customHeight="1" thickBot="1" x14ac:dyDescent="0.35">
      <c r="A365" s="100"/>
      <c r="B365" s="100"/>
      <c r="C365" s="111"/>
      <c r="D365" s="106"/>
      <c r="E365" s="112"/>
      <c r="F365" s="89"/>
      <c r="G365" s="19"/>
      <c r="H365" s="12"/>
      <c r="I365" s="225"/>
      <c r="J365" s="374"/>
      <c r="K365" s="225"/>
      <c r="L365" s="225"/>
      <c r="M365" s="318"/>
      <c r="N365" s="11"/>
      <c r="O365" s="90"/>
      <c r="P365" s="36"/>
      <c r="Q365" s="90"/>
      <c r="R365" s="151"/>
      <c r="S365" s="476"/>
      <c r="T365" s="86"/>
      <c r="U365" s="88"/>
      <c r="V365" s="86"/>
      <c r="W365" s="199"/>
      <c r="X365" s="312"/>
      <c r="Y365" s="311"/>
    </row>
    <row r="366" spans="1:25" ht="14.1" customHeight="1" x14ac:dyDescent="0.3">
      <c r="A366" s="100"/>
      <c r="B366" s="100"/>
      <c r="C366" s="111"/>
      <c r="D366" s="106"/>
      <c r="E366" s="112"/>
      <c r="F366" s="89"/>
      <c r="G366" s="19"/>
      <c r="H366" s="12"/>
      <c r="I366" s="225"/>
      <c r="J366" s="374"/>
      <c r="K366" s="225"/>
      <c r="L366" s="225"/>
      <c r="M366" s="318"/>
      <c r="N366" s="13" t="s">
        <v>62</v>
      </c>
      <c r="O366" s="212">
        <f t="shared" ref="O366:V366" si="58">SUM(O363:O364)</f>
        <v>0</v>
      </c>
      <c r="P366" s="212">
        <f t="shared" si="58"/>
        <v>35300000</v>
      </c>
      <c r="Q366" s="212">
        <f t="shared" si="58"/>
        <v>0</v>
      </c>
      <c r="R366" s="212">
        <f t="shared" ref="R366:S366" si="59">SUM(R363:R364)</f>
        <v>20000000</v>
      </c>
      <c r="S366" s="212">
        <f t="shared" si="59"/>
        <v>1055000</v>
      </c>
      <c r="T366" s="329">
        <f>SUM(T363:T364)</f>
        <v>0</v>
      </c>
      <c r="U366" s="50">
        <f t="shared" si="58"/>
        <v>0</v>
      </c>
      <c r="V366" s="55">
        <f t="shared" si="58"/>
        <v>0</v>
      </c>
      <c r="W366" s="199"/>
      <c r="X366" s="312"/>
      <c r="Y366" s="311"/>
    </row>
    <row r="367" spans="1:25" ht="14.1" customHeight="1" x14ac:dyDescent="0.3">
      <c r="A367" s="100"/>
      <c r="B367" s="100"/>
      <c r="C367" s="111"/>
      <c r="D367" s="106"/>
      <c r="E367" s="112"/>
      <c r="F367" s="89"/>
      <c r="G367" s="19"/>
      <c r="H367" s="12"/>
      <c r="I367" s="225"/>
      <c r="J367" s="374"/>
      <c r="K367" s="225"/>
      <c r="L367" s="225"/>
      <c r="M367" s="318"/>
      <c r="N367" s="13" t="s">
        <v>10</v>
      </c>
      <c r="O367" s="216">
        <v>0</v>
      </c>
      <c r="P367" s="208">
        <v>0</v>
      </c>
      <c r="Q367" s="146">
        <v>0</v>
      </c>
      <c r="R367" s="146">
        <v>1</v>
      </c>
      <c r="S367" s="146">
        <v>2</v>
      </c>
      <c r="T367" s="54">
        <v>0</v>
      </c>
      <c r="U367" s="45">
        <v>0</v>
      </c>
      <c r="V367" s="54">
        <v>0</v>
      </c>
      <c r="W367" s="199"/>
      <c r="X367" s="312"/>
      <c r="Y367" s="311"/>
    </row>
    <row r="368" spans="1:25" ht="14.1" customHeight="1" x14ac:dyDescent="0.3">
      <c r="A368" s="100"/>
      <c r="B368" s="100"/>
      <c r="C368" s="111"/>
      <c r="D368" s="106"/>
      <c r="E368" s="112"/>
      <c r="F368" s="89"/>
      <c r="G368" s="19"/>
      <c r="H368" s="12"/>
      <c r="I368" s="225"/>
      <c r="J368" s="374"/>
      <c r="K368" s="225"/>
      <c r="L368" s="225"/>
      <c r="M368" s="318"/>
      <c r="N368" s="13" t="s">
        <v>63</v>
      </c>
      <c r="O368" s="217">
        <f t="shared" ref="O368:V368" si="60">O366-O367</f>
        <v>0</v>
      </c>
      <c r="P368" s="206">
        <f t="shared" si="60"/>
        <v>35300000</v>
      </c>
      <c r="Q368" s="147">
        <f t="shared" ref="Q368:R368" si="61">Q366-Q367</f>
        <v>0</v>
      </c>
      <c r="R368" s="147">
        <f t="shared" si="61"/>
        <v>19999999</v>
      </c>
      <c r="S368" s="147">
        <f t="shared" ref="S368" si="62">S366-S367</f>
        <v>1054998</v>
      </c>
      <c r="T368" s="54">
        <f t="shared" si="60"/>
        <v>0</v>
      </c>
      <c r="U368" s="44">
        <f t="shared" si="60"/>
        <v>0</v>
      </c>
      <c r="V368" s="56">
        <f t="shared" si="60"/>
        <v>0</v>
      </c>
      <c r="W368" s="199"/>
      <c r="X368" s="312"/>
      <c r="Y368" s="311"/>
    </row>
    <row r="369" spans="1:28" ht="14.1" customHeight="1" thickBot="1" x14ac:dyDescent="0.35">
      <c r="A369" s="101"/>
      <c r="B369" s="101"/>
      <c r="C369" s="113"/>
      <c r="D369" s="14"/>
      <c r="E369" s="114"/>
      <c r="F369" s="64"/>
      <c r="G369" s="21"/>
      <c r="H369" s="15"/>
      <c r="I369" s="226"/>
      <c r="J369" s="373"/>
      <c r="K369" s="226"/>
      <c r="L369" s="226"/>
      <c r="M369" s="319"/>
      <c r="N369" s="16"/>
      <c r="O369" s="218"/>
      <c r="P369" s="141"/>
      <c r="Q369" s="148"/>
      <c r="R369" s="218"/>
      <c r="S369" s="218"/>
      <c r="T369" s="17"/>
      <c r="U369" s="46"/>
      <c r="V369" s="17"/>
      <c r="W369" s="199"/>
      <c r="X369" s="312"/>
      <c r="Y369" s="311"/>
    </row>
    <row r="370" spans="1:28" ht="42" customHeight="1" x14ac:dyDescent="0.3">
      <c r="A370" s="100"/>
      <c r="B370" s="100"/>
      <c r="C370" s="111"/>
      <c r="D370" s="106"/>
      <c r="E370" s="112"/>
      <c r="F370" s="89"/>
      <c r="G370" s="103"/>
      <c r="H370" s="12"/>
      <c r="I370" s="224"/>
      <c r="J370" s="374"/>
      <c r="K370" s="225"/>
      <c r="L370" s="225"/>
      <c r="M370" s="318"/>
      <c r="N370" s="11"/>
      <c r="O370" s="205"/>
      <c r="P370" s="349"/>
      <c r="Q370" s="205"/>
      <c r="R370" s="481"/>
      <c r="S370" s="633"/>
      <c r="T370" s="86"/>
      <c r="U370" s="47"/>
      <c r="V370" s="86"/>
      <c r="W370" s="199"/>
      <c r="X370" s="312"/>
      <c r="Y370" s="311"/>
    </row>
    <row r="371" spans="1:28" ht="14.4" x14ac:dyDescent="0.3">
      <c r="A371" s="379" t="s">
        <v>2540</v>
      </c>
      <c r="B371" s="379" t="s">
        <v>106</v>
      </c>
      <c r="C371" s="380">
        <v>1</v>
      </c>
      <c r="D371" s="381">
        <v>3</v>
      </c>
      <c r="E371" s="382">
        <v>14</v>
      </c>
      <c r="F371" s="383">
        <v>1000</v>
      </c>
      <c r="G371" s="384">
        <v>16</v>
      </c>
      <c r="H371" s="385">
        <v>12</v>
      </c>
      <c r="I371" s="386" t="s">
        <v>2123</v>
      </c>
      <c r="J371" s="387" t="s">
        <v>2003</v>
      </c>
      <c r="K371" s="388"/>
      <c r="L371" s="388"/>
      <c r="M371" s="389"/>
      <c r="N371" s="390" t="s">
        <v>2823</v>
      </c>
      <c r="O371" s="391">
        <v>18236.98</v>
      </c>
      <c r="P371" s="391">
        <v>104580</v>
      </c>
      <c r="Q371" s="391">
        <v>102583.81</v>
      </c>
      <c r="R371" s="392">
        <v>106860.73</v>
      </c>
      <c r="S371" s="477">
        <v>135966.68</v>
      </c>
      <c r="T371" s="393">
        <v>100</v>
      </c>
      <c r="U371" s="394">
        <f>V371-T371</f>
        <v>-100</v>
      </c>
      <c r="V371" s="393"/>
      <c r="W371" s="199"/>
      <c r="X371" s="312" t="str">
        <f>G371&amp;"."&amp;H371</f>
        <v>16.12</v>
      </c>
      <c r="Y371" s="311" t="b">
        <f>COUNTIF('Codes SEC'!$B$2:$F$460,X371)&gt;0</f>
        <v>1</v>
      </c>
    </row>
    <row r="372" spans="1:28" ht="36" x14ac:dyDescent="0.3">
      <c r="A372" s="379" t="s">
        <v>2540</v>
      </c>
      <c r="B372" s="410" t="s">
        <v>107</v>
      </c>
      <c r="C372" s="411">
        <v>1</v>
      </c>
      <c r="D372" s="412">
        <v>3</v>
      </c>
      <c r="E372" s="413">
        <v>15</v>
      </c>
      <c r="F372" s="414">
        <v>2018</v>
      </c>
      <c r="G372" s="415">
        <v>26</v>
      </c>
      <c r="H372" s="447">
        <v>10</v>
      </c>
      <c r="I372" s="417">
        <v>92610000</v>
      </c>
      <c r="J372" s="404" t="s">
        <v>2711</v>
      </c>
      <c r="K372" s="404" t="s">
        <v>2419</v>
      </c>
      <c r="L372" s="404" t="s">
        <v>2605</v>
      </c>
      <c r="M372" s="405">
        <v>45938</v>
      </c>
      <c r="N372" s="418" t="s">
        <v>2712</v>
      </c>
      <c r="O372" s="407"/>
      <c r="P372" s="407"/>
      <c r="Q372" s="407"/>
      <c r="R372" s="408"/>
      <c r="S372" s="624">
        <v>24600</v>
      </c>
      <c r="T372" s="409">
        <v>0</v>
      </c>
      <c r="U372" s="394">
        <f>V372-T372</f>
        <v>0</v>
      </c>
      <c r="V372" s="409"/>
      <c r="W372" s="199"/>
      <c r="X372" s="312"/>
      <c r="Y372" s="311"/>
    </row>
    <row r="373" spans="1:28" ht="56.7" customHeight="1" x14ac:dyDescent="0.3">
      <c r="A373" s="379" t="s">
        <v>2540</v>
      </c>
      <c r="B373" s="410" t="s">
        <v>107</v>
      </c>
      <c r="C373" s="411">
        <v>1</v>
      </c>
      <c r="D373" s="412">
        <v>3</v>
      </c>
      <c r="E373" s="413">
        <v>15</v>
      </c>
      <c r="F373" s="414">
        <v>2018</v>
      </c>
      <c r="G373" s="415">
        <v>38</v>
      </c>
      <c r="H373" s="447">
        <v>10</v>
      </c>
      <c r="I373" s="417" t="s">
        <v>2132</v>
      </c>
      <c r="J373" s="403" t="s">
        <v>2015</v>
      </c>
      <c r="K373" s="404"/>
      <c r="L373" s="404"/>
      <c r="M373" s="405"/>
      <c r="N373" s="406" t="s">
        <v>2653</v>
      </c>
      <c r="O373" s="427">
        <v>7544804</v>
      </c>
      <c r="P373" s="427">
        <v>0</v>
      </c>
      <c r="Q373" s="427">
        <v>387931669.54000002</v>
      </c>
      <c r="R373" s="428">
        <v>0</v>
      </c>
      <c r="S373" s="623">
        <v>0</v>
      </c>
      <c r="T373" s="409">
        <v>158000</v>
      </c>
      <c r="U373" s="394">
        <f t="shared" ref="U373:U389" si="63">V373-T373</f>
        <v>-158000</v>
      </c>
      <c r="V373" s="409"/>
      <c r="W373" s="199"/>
      <c r="X373" s="312" t="str">
        <f t="shared" ref="X373:X376" si="64">G373&amp;"."&amp;H373</f>
        <v>38.10</v>
      </c>
      <c r="Y373" s="311" t="b">
        <f>COUNTIF('Codes SEC'!$B$2:$F$460,X373)&gt;0</f>
        <v>1</v>
      </c>
    </row>
    <row r="374" spans="1:28" ht="24" x14ac:dyDescent="0.3">
      <c r="A374" s="379" t="s">
        <v>2540</v>
      </c>
      <c r="B374" s="379" t="s">
        <v>108</v>
      </c>
      <c r="C374" s="380">
        <v>1</v>
      </c>
      <c r="D374" s="381">
        <v>3</v>
      </c>
      <c r="E374" s="382">
        <v>16</v>
      </c>
      <c r="F374" s="383">
        <v>1000</v>
      </c>
      <c r="G374" s="384">
        <v>26</v>
      </c>
      <c r="H374" s="385">
        <v>10</v>
      </c>
      <c r="I374" s="386" t="s">
        <v>2136</v>
      </c>
      <c r="J374" s="387" t="s">
        <v>2016</v>
      </c>
      <c r="K374" s="388"/>
      <c r="L374" s="388"/>
      <c r="M374" s="389"/>
      <c r="N374" s="390" t="s">
        <v>67</v>
      </c>
      <c r="O374" s="391">
        <v>0</v>
      </c>
      <c r="P374" s="391">
        <v>26617.39</v>
      </c>
      <c r="Q374" s="391">
        <v>0</v>
      </c>
      <c r="R374" s="392">
        <v>364690.84</v>
      </c>
      <c r="S374" s="477">
        <v>0</v>
      </c>
      <c r="T374" s="393">
        <v>0</v>
      </c>
      <c r="U374" s="394">
        <f t="shared" si="63"/>
        <v>0</v>
      </c>
      <c r="V374" s="393"/>
      <c r="W374" s="199"/>
      <c r="X374" s="312" t="str">
        <f t="shared" si="64"/>
        <v>26.10</v>
      </c>
      <c r="Y374" s="311" t="b">
        <f>COUNTIF('Codes SEC'!$B$2:$F$460,X374)&gt;0</f>
        <v>1</v>
      </c>
    </row>
    <row r="375" spans="1:28" ht="14.4" x14ac:dyDescent="0.3">
      <c r="A375" s="379" t="s">
        <v>2540</v>
      </c>
      <c r="B375" s="379" t="s">
        <v>108</v>
      </c>
      <c r="C375" s="380">
        <v>1</v>
      </c>
      <c r="D375" s="381">
        <v>3</v>
      </c>
      <c r="E375" s="382">
        <v>16</v>
      </c>
      <c r="F375" s="383">
        <v>1000</v>
      </c>
      <c r="G375" s="384">
        <v>26</v>
      </c>
      <c r="H375" s="419">
        <v>10</v>
      </c>
      <c r="I375" s="386" t="s">
        <v>2136</v>
      </c>
      <c r="J375" s="420" t="s">
        <v>2288</v>
      </c>
      <c r="K375" s="421"/>
      <c r="L375" s="421"/>
      <c r="M375" s="422"/>
      <c r="N375" s="390" t="s">
        <v>68</v>
      </c>
      <c r="O375" s="391">
        <v>0</v>
      </c>
      <c r="P375" s="391">
        <v>182997.99</v>
      </c>
      <c r="Q375" s="391">
        <v>187272.06</v>
      </c>
      <c r="R375" s="392">
        <v>204891.71</v>
      </c>
      <c r="S375" s="477">
        <v>201532.51</v>
      </c>
      <c r="T375" s="393">
        <v>200</v>
      </c>
      <c r="U375" s="394">
        <f t="shared" si="63"/>
        <v>-200</v>
      </c>
      <c r="V375" s="393"/>
      <c r="W375" s="199"/>
      <c r="X375" s="312" t="str">
        <f t="shared" si="64"/>
        <v>26.10</v>
      </c>
      <c r="Y375" s="311" t="b">
        <f>COUNTIF('Codes SEC'!$B$2:$F$460,X375)&gt;0</f>
        <v>1</v>
      </c>
    </row>
    <row r="376" spans="1:28" ht="50.7" customHeight="1" x14ac:dyDescent="0.3">
      <c r="A376" s="379" t="s">
        <v>2540</v>
      </c>
      <c r="B376" s="410" t="s">
        <v>108</v>
      </c>
      <c r="C376" s="411">
        <v>1</v>
      </c>
      <c r="D376" s="412">
        <v>3</v>
      </c>
      <c r="E376" s="413">
        <v>16</v>
      </c>
      <c r="F376" s="414">
        <v>2025</v>
      </c>
      <c r="G376" s="415">
        <v>31</v>
      </c>
      <c r="H376" s="447">
        <v>32</v>
      </c>
      <c r="I376" s="417" t="s">
        <v>2134</v>
      </c>
      <c r="J376" s="403" t="s">
        <v>2019</v>
      </c>
      <c r="K376" s="404"/>
      <c r="L376" s="404"/>
      <c r="M376" s="405"/>
      <c r="N376" s="418" t="s">
        <v>2660</v>
      </c>
      <c r="O376" s="407"/>
      <c r="P376" s="407">
        <v>13856629.529999999</v>
      </c>
      <c r="Q376" s="407">
        <v>2710216.98</v>
      </c>
      <c r="R376" s="408">
        <v>633955.68999999994</v>
      </c>
      <c r="S376" s="624">
        <v>64956.35</v>
      </c>
      <c r="T376" s="409"/>
      <c r="U376" s="394">
        <f t="shared" si="63"/>
        <v>0</v>
      </c>
      <c r="V376" s="409"/>
      <c r="W376" s="199"/>
      <c r="X376" s="312" t="str">
        <f t="shared" si="64"/>
        <v>31.32</v>
      </c>
      <c r="Y376" s="311" t="b">
        <f>COUNTIF('Codes SEC'!$B$2:$F$460,X376)&gt;0</f>
        <v>1</v>
      </c>
    </row>
    <row r="377" spans="1:28" ht="22.2" customHeight="1" x14ac:dyDescent="0.3">
      <c r="A377" s="379" t="s">
        <v>2540</v>
      </c>
      <c r="B377" s="379" t="s">
        <v>108</v>
      </c>
      <c r="C377" s="380">
        <v>1</v>
      </c>
      <c r="D377" s="381">
        <v>3</v>
      </c>
      <c r="E377" s="382">
        <v>16</v>
      </c>
      <c r="F377" s="383">
        <v>1000</v>
      </c>
      <c r="G377" s="384">
        <v>32</v>
      </c>
      <c r="H377" s="419">
        <v>0</v>
      </c>
      <c r="I377" s="386" t="s">
        <v>2164</v>
      </c>
      <c r="J377" s="420" t="s">
        <v>1946</v>
      </c>
      <c r="K377" s="421"/>
      <c r="L377" s="421"/>
      <c r="M377" s="422"/>
      <c r="N377" s="390" t="s">
        <v>1940</v>
      </c>
      <c r="O377" s="391"/>
      <c r="P377" s="391">
        <v>0</v>
      </c>
      <c r="Q377" s="391">
        <v>208016.52</v>
      </c>
      <c r="R377" s="392">
        <v>0</v>
      </c>
      <c r="S377" s="477">
        <v>0</v>
      </c>
      <c r="T377" s="393">
        <v>0</v>
      </c>
      <c r="U377" s="394">
        <f t="shared" si="63"/>
        <v>0</v>
      </c>
      <c r="V377" s="393"/>
      <c r="W377" s="199"/>
      <c r="X377" s="312" t="s">
        <v>1784</v>
      </c>
      <c r="Y377" s="311" t="b">
        <f>COUNTIF('Codes SEC'!$B$2:$F$460,X377)&gt;0</f>
        <v>1</v>
      </c>
    </row>
    <row r="378" spans="1:28" s="18" customFormat="1" ht="14.4" x14ac:dyDescent="0.3">
      <c r="A378" s="379" t="s">
        <v>2540</v>
      </c>
      <c r="B378" s="379" t="s">
        <v>108</v>
      </c>
      <c r="C378" s="380">
        <v>1</v>
      </c>
      <c r="D378" s="381">
        <v>3</v>
      </c>
      <c r="E378" s="382">
        <v>16</v>
      </c>
      <c r="F378" s="383">
        <v>1000</v>
      </c>
      <c r="G378" s="384">
        <v>34</v>
      </c>
      <c r="H378" s="419">
        <v>41</v>
      </c>
      <c r="I378" s="386" t="s">
        <v>2165</v>
      </c>
      <c r="J378" s="420" t="s">
        <v>1947</v>
      </c>
      <c r="K378" s="421"/>
      <c r="L378" s="421"/>
      <c r="M378" s="422"/>
      <c r="N378" s="390" t="s">
        <v>1941</v>
      </c>
      <c r="O378" s="391"/>
      <c r="P378" s="391">
        <v>447369.62</v>
      </c>
      <c r="Q378" s="391">
        <v>408630</v>
      </c>
      <c r="R378" s="392">
        <v>0</v>
      </c>
      <c r="S378" s="477">
        <v>424472.5</v>
      </c>
      <c r="T378" s="393">
        <v>0</v>
      </c>
      <c r="U378" s="394">
        <f t="shared" si="63"/>
        <v>0</v>
      </c>
      <c r="V378" s="393"/>
      <c r="W378" s="199"/>
      <c r="X378" s="312" t="s">
        <v>1784</v>
      </c>
      <c r="Y378" s="311" t="b">
        <f>COUNTIF('Codes SEC'!$B$2:$F$460,X378)&gt;0</f>
        <v>1</v>
      </c>
      <c r="Z378" s="9"/>
      <c r="AA378" s="9"/>
      <c r="AB378" s="9"/>
    </row>
    <row r="379" spans="1:28" s="18" customFormat="1" ht="14.4" x14ac:dyDescent="0.3">
      <c r="A379" s="379" t="s">
        <v>2540</v>
      </c>
      <c r="B379" s="379" t="s">
        <v>108</v>
      </c>
      <c r="C379" s="380">
        <v>1</v>
      </c>
      <c r="D379" s="381">
        <v>3</v>
      </c>
      <c r="E379" s="382">
        <v>16</v>
      </c>
      <c r="F379" s="383">
        <v>1000</v>
      </c>
      <c r="G379" s="384">
        <v>34</v>
      </c>
      <c r="H379" s="419">
        <v>41</v>
      </c>
      <c r="I379" s="386" t="s">
        <v>2165</v>
      </c>
      <c r="J379" s="420" t="s">
        <v>1948</v>
      </c>
      <c r="K379" s="421"/>
      <c r="L379" s="421"/>
      <c r="M379" s="422"/>
      <c r="N379" s="390" t="s">
        <v>1942</v>
      </c>
      <c r="O379" s="391"/>
      <c r="P379" s="391">
        <v>3690</v>
      </c>
      <c r="Q379" s="391">
        <v>2520</v>
      </c>
      <c r="R379" s="392">
        <v>7252.39</v>
      </c>
      <c r="S379" s="477">
        <v>25</v>
      </c>
      <c r="T379" s="393">
        <v>4</v>
      </c>
      <c r="U379" s="394">
        <f t="shared" si="63"/>
        <v>-4</v>
      </c>
      <c r="V379" s="393"/>
      <c r="W379" s="199"/>
      <c r="X379" s="312" t="str">
        <f>G379&amp;"."&amp;H379</f>
        <v>34.41</v>
      </c>
      <c r="Y379" s="311" t="b">
        <f>COUNTIF('Codes SEC'!$B$2:$F$460,X379)&gt;0</f>
        <v>1</v>
      </c>
      <c r="Z379" s="9"/>
      <c r="AA379" s="9"/>
      <c r="AB379" s="9"/>
    </row>
    <row r="380" spans="1:28" s="18" customFormat="1" ht="24" x14ac:dyDescent="0.3">
      <c r="A380" s="379" t="s">
        <v>2540</v>
      </c>
      <c r="B380" s="379" t="s">
        <v>108</v>
      </c>
      <c r="C380" s="380">
        <v>1</v>
      </c>
      <c r="D380" s="381">
        <v>3</v>
      </c>
      <c r="E380" s="382">
        <v>16</v>
      </c>
      <c r="F380" s="383">
        <v>1000</v>
      </c>
      <c r="G380" s="384">
        <v>36</v>
      </c>
      <c r="H380" s="419">
        <v>90</v>
      </c>
      <c r="I380" s="386" t="s">
        <v>2130</v>
      </c>
      <c r="J380" s="420" t="s">
        <v>1949</v>
      </c>
      <c r="K380" s="421"/>
      <c r="L380" s="421"/>
      <c r="M380" s="422"/>
      <c r="N380" s="390" t="s">
        <v>95</v>
      </c>
      <c r="O380" s="391">
        <v>265596.05000000005</v>
      </c>
      <c r="P380" s="391">
        <v>167200.85999999999</v>
      </c>
      <c r="Q380" s="391">
        <v>144164.10999999999</v>
      </c>
      <c r="R380" s="392">
        <v>188250</v>
      </c>
      <c r="S380" s="477">
        <v>188101.07</v>
      </c>
      <c r="T380" s="393">
        <v>225</v>
      </c>
      <c r="U380" s="394">
        <f t="shared" si="63"/>
        <v>-225</v>
      </c>
      <c r="V380" s="393"/>
      <c r="W380" s="199"/>
      <c r="X380" s="312" t="str">
        <f>G380&amp;"."&amp;H380</f>
        <v>36.90</v>
      </c>
      <c r="Y380" s="311" t="b">
        <f>COUNTIF('Codes SEC'!$B$2:$F$460,X380)&gt;0</f>
        <v>1</v>
      </c>
      <c r="Z380" s="9"/>
      <c r="AA380" s="9"/>
      <c r="AB380" s="9"/>
    </row>
    <row r="381" spans="1:28" ht="36" x14ac:dyDescent="0.3">
      <c r="A381" s="379" t="s">
        <v>2540</v>
      </c>
      <c r="B381" s="410" t="s">
        <v>108</v>
      </c>
      <c r="C381" s="411">
        <v>1</v>
      </c>
      <c r="D381" s="412">
        <v>3</v>
      </c>
      <c r="E381" s="413">
        <v>16</v>
      </c>
      <c r="F381" s="414">
        <v>2024</v>
      </c>
      <c r="G381" s="415">
        <v>38</v>
      </c>
      <c r="H381" s="447">
        <v>10</v>
      </c>
      <c r="I381" s="417" t="s">
        <v>2132</v>
      </c>
      <c r="J381" s="438" t="s">
        <v>1952</v>
      </c>
      <c r="K381" s="439"/>
      <c r="L381" s="439"/>
      <c r="M381" s="440"/>
      <c r="N381" s="418" t="s">
        <v>2779</v>
      </c>
      <c r="O381" s="407"/>
      <c r="P381" s="407">
        <v>23750</v>
      </c>
      <c r="Q381" s="407">
        <v>2500</v>
      </c>
      <c r="R381" s="408">
        <v>7500</v>
      </c>
      <c r="S381" s="624">
        <v>12500</v>
      </c>
      <c r="T381" s="409"/>
      <c r="U381" s="394">
        <f t="shared" si="63"/>
        <v>0</v>
      </c>
      <c r="V381" s="409"/>
      <c r="W381" s="564"/>
      <c r="X381" s="312" t="str">
        <f>G381&amp;"."&amp;H381</f>
        <v>38.10</v>
      </c>
      <c r="Y381" s="311" t="b">
        <f>COUNTIF('Codes SEC'!$B$2:$F$460,X381)&gt;0</f>
        <v>1</v>
      </c>
    </row>
    <row r="382" spans="1:28" ht="24" x14ac:dyDescent="0.3">
      <c r="A382" s="379" t="s">
        <v>2540</v>
      </c>
      <c r="B382" s="379" t="s">
        <v>108</v>
      </c>
      <c r="C382" s="380">
        <v>1</v>
      </c>
      <c r="D382" s="381">
        <v>3</v>
      </c>
      <c r="E382" s="382">
        <v>16</v>
      </c>
      <c r="F382" s="383">
        <v>1000</v>
      </c>
      <c r="G382" s="384">
        <v>38</v>
      </c>
      <c r="H382" s="419">
        <v>10</v>
      </c>
      <c r="I382" s="386">
        <v>93810000</v>
      </c>
      <c r="J382" s="421" t="s">
        <v>2710</v>
      </c>
      <c r="K382" s="568"/>
      <c r="L382" s="568"/>
      <c r="M382" s="569"/>
      <c r="N382" s="390" t="s">
        <v>2803</v>
      </c>
      <c r="O382" s="391"/>
      <c r="P382" s="391"/>
      <c r="Q382" s="391"/>
      <c r="R382" s="392"/>
      <c r="S382" s="477">
        <v>0</v>
      </c>
      <c r="T382" s="570">
        <v>11</v>
      </c>
      <c r="U382" s="394">
        <f t="shared" si="63"/>
        <v>-11</v>
      </c>
      <c r="V382" s="570"/>
      <c r="W382" s="199"/>
      <c r="X382" s="312"/>
      <c r="Y382" s="311"/>
    </row>
    <row r="383" spans="1:28" s="18" customFormat="1" ht="53.25" customHeight="1" x14ac:dyDescent="0.3">
      <c r="A383" s="379" t="s">
        <v>2540</v>
      </c>
      <c r="B383" s="410" t="s">
        <v>108</v>
      </c>
      <c r="C383" s="411">
        <v>1</v>
      </c>
      <c r="D383" s="412">
        <v>3</v>
      </c>
      <c r="E383" s="413">
        <v>16</v>
      </c>
      <c r="F383" s="414">
        <v>2025</v>
      </c>
      <c r="G383" s="415">
        <v>38</v>
      </c>
      <c r="H383" s="447">
        <v>10</v>
      </c>
      <c r="I383" s="417" t="s">
        <v>2132</v>
      </c>
      <c r="J383" s="403" t="s">
        <v>2017</v>
      </c>
      <c r="K383" s="404"/>
      <c r="L383" s="404"/>
      <c r="M383" s="405"/>
      <c r="N383" s="418" t="s">
        <v>2659</v>
      </c>
      <c r="O383" s="407">
        <v>13045088.279999997</v>
      </c>
      <c r="P383" s="407">
        <v>187577.78</v>
      </c>
      <c r="Q383" s="407">
        <v>226194.56</v>
      </c>
      <c r="R383" s="408">
        <v>162568.26999999999</v>
      </c>
      <c r="S383" s="624">
        <v>131797.13</v>
      </c>
      <c r="T383" s="409">
        <v>0</v>
      </c>
      <c r="U383" s="394">
        <f t="shared" si="63"/>
        <v>0</v>
      </c>
      <c r="V383" s="409"/>
      <c r="W383" s="564"/>
      <c r="X383" s="220" t="str">
        <f>G383&amp;"."&amp;H383</f>
        <v>38.10</v>
      </c>
      <c r="Y383" s="311" t="b">
        <f>COUNTIF('Codes SEC'!$B$2:$F$460,X383)&gt;0</f>
        <v>1</v>
      </c>
      <c r="Z383" s="9"/>
      <c r="AA383" s="9"/>
      <c r="AB383" s="9"/>
    </row>
    <row r="384" spans="1:28" ht="48" x14ac:dyDescent="0.3">
      <c r="A384" s="379" t="s">
        <v>2540</v>
      </c>
      <c r="B384" s="410" t="s">
        <v>108</v>
      </c>
      <c r="C384" s="411">
        <v>1</v>
      </c>
      <c r="D384" s="412">
        <v>3</v>
      </c>
      <c r="E384" s="413">
        <v>16</v>
      </c>
      <c r="F384" s="414">
        <v>2025</v>
      </c>
      <c r="G384" s="415">
        <v>38</v>
      </c>
      <c r="H384" s="447">
        <v>10</v>
      </c>
      <c r="I384" s="417" t="s">
        <v>2132</v>
      </c>
      <c r="J384" s="403" t="s">
        <v>2018</v>
      </c>
      <c r="K384" s="404"/>
      <c r="L384" s="404"/>
      <c r="M384" s="405"/>
      <c r="N384" s="418" t="s">
        <v>2658</v>
      </c>
      <c r="O384" s="407"/>
      <c r="P384" s="407">
        <v>0</v>
      </c>
      <c r="Q384" s="407">
        <v>8348604.0899999999</v>
      </c>
      <c r="R384" s="408">
        <v>17553786.23</v>
      </c>
      <c r="S384" s="624">
        <v>11700697.41</v>
      </c>
      <c r="T384" s="409">
        <v>11000</v>
      </c>
      <c r="U384" s="394">
        <f t="shared" si="63"/>
        <v>-11000</v>
      </c>
      <c r="V384" s="409"/>
      <c r="W384" s="564"/>
      <c r="X384" s="220" t="str">
        <f>G384&amp;"."&amp;H384</f>
        <v>38.10</v>
      </c>
      <c r="Y384" s="311" t="b">
        <f>COUNTIF('Codes SEC'!$B$2:$F$460,X384)&gt;0</f>
        <v>1</v>
      </c>
    </row>
    <row r="385" spans="1:28" ht="21" customHeight="1" x14ac:dyDescent="0.3">
      <c r="A385" s="379" t="s">
        <v>2540</v>
      </c>
      <c r="B385" s="379" t="s">
        <v>108</v>
      </c>
      <c r="C385" s="380">
        <v>1</v>
      </c>
      <c r="D385" s="381">
        <v>3</v>
      </c>
      <c r="E385" s="382">
        <v>16</v>
      </c>
      <c r="F385" s="383">
        <v>1000</v>
      </c>
      <c r="G385" s="384">
        <v>38</v>
      </c>
      <c r="H385" s="419">
        <v>30</v>
      </c>
      <c r="I385" s="386" t="s">
        <v>2153</v>
      </c>
      <c r="J385" s="420" t="s">
        <v>1950</v>
      </c>
      <c r="K385" s="421"/>
      <c r="L385" s="421"/>
      <c r="M385" s="422"/>
      <c r="N385" s="390" t="s">
        <v>1943</v>
      </c>
      <c r="O385" s="391">
        <v>0</v>
      </c>
      <c r="P385" s="391">
        <v>919672.09</v>
      </c>
      <c r="Q385" s="391">
        <v>0</v>
      </c>
      <c r="R385" s="392">
        <v>0</v>
      </c>
      <c r="S385" s="477">
        <v>0</v>
      </c>
      <c r="T385" s="393">
        <v>0</v>
      </c>
      <c r="U385" s="394">
        <f t="shared" si="63"/>
        <v>0</v>
      </c>
      <c r="V385" s="393"/>
      <c r="W385" s="199"/>
      <c r="X385" s="312" t="str">
        <f>G385&amp;"."&amp;H385</f>
        <v>38.30</v>
      </c>
      <c r="Y385" s="311" t="b">
        <f>COUNTIF('Codes SEC'!$B$2:$F$460,X385)&gt;0</f>
        <v>1</v>
      </c>
    </row>
    <row r="386" spans="1:28" ht="32.700000000000003" customHeight="1" x14ac:dyDescent="0.3">
      <c r="A386" s="379" t="s">
        <v>2540</v>
      </c>
      <c r="B386" s="379" t="s">
        <v>108</v>
      </c>
      <c r="C386" s="380">
        <v>1</v>
      </c>
      <c r="D386" s="381">
        <v>3</v>
      </c>
      <c r="E386" s="382">
        <v>16</v>
      </c>
      <c r="F386" s="383">
        <v>1000</v>
      </c>
      <c r="G386" s="384">
        <v>38</v>
      </c>
      <c r="H386" s="419">
        <v>50</v>
      </c>
      <c r="I386" s="386" t="s">
        <v>2152</v>
      </c>
      <c r="J386" s="421" t="s">
        <v>2707</v>
      </c>
      <c r="K386" s="421"/>
      <c r="L386" s="421"/>
      <c r="M386" s="422"/>
      <c r="N386" s="390" t="s">
        <v>2804</v>
      </c>
      <c r="O386" s="391"/>
      <c r="P386" s="391"/>
      <c r="Q386" s="391"/>
      <c r="R386" s="392"/>
      <c r="S386" s="477">
        <v>0</v>
      </c>
      <c r="T386" s="393">
        <v>70</v>
      </c>
      <c r="U386" s="394">
        <f t="shared" si="63"/>
        <v>-70</v>
      </c>
      <c r="V386" s="393"/>
      <c r="W386" s="199"/>
      <c r="X386" s="312"/>
      <c r="Y386" s="311"/>
    </row>
    <row r="387" spans="1:28" s="18" customFormat="1" ht="36" x14ac:dyDescent="0.3">
      <c r="A387" s="379" t="s">
        <v>2540</v>
      </c>
      <c r="B387" s="410" t="s">
        <v>108</v>
      </c>
      <c r="C387" s="411">
        <v>1</v>
      </c>
      <c r="D387" s="412">
        <v>3</v>
      </c>
      <c r="E387" s="413">
        <v>16</v>
      </c>
      <c r="F387" s="414">
        <v>2024</v>
      </c>
      <c r="G387" s="415">
        <v>38</v>
      </c>
      <c r="H387" s="447">
        <v>50</v>
      </c>
      <c r="I387" s="417" t="s">
        <v>2152</v>
      </c>
      <c r="J387" s="438" t="s">
        <v>1951</v>
      </c>
      <c r="K387" s="439"/>
      <c r="L387" s="439"/>
      <c r="M387" s="440"/>
      <c r="N387" s="418" t="s">
        <v>2780</v>
      </c>
      <c r="O387" s="407">
        <v>76500</v>
      </c>
      <c r="P387" s="407">
        <v>80114.210000000006</v>
      </c>
      <c r="Q387" s="407">
        <v>69700</v>
      </c>
      <c r="R387" s="408">
        <v>83333.33</v>
      </c>
      <c r="S387" s="624">
        <v>129350</v>
      </c>
      <c r="T387" s="409"/>
      <c r="U387" s="394">
        <f t="shared" si="63"/>
        <v>0</v>
      </c>
      <c r="V387" s="409"/>
      <c r="W387" s="199"/>
      <c r="X387" s="312" t="str">
        <f t="shared" ref="X387:X393" si="65">G387&amp;"."&amp;H387</f>
        <v>38.50</v>
      </c>
      <c r="Y387" s="311" t="b">
        <f>COUNTIF('Codes SEC'!$B$2:$F$460,X387)&gt;0</f>
        <v>1</v>
      </c>
      <c r="Z387" s="9"/>
      <c r="AA387" s="9"/>
      <c r="AB387" s="9"/>
    </row>
    <row r="388" spans="1:28" s="18" customFormat="1" ht="31.95" customHeight="1" x14ac:dyDescent="0.3">
      <c r="A388" s="379" t="s">
        <v>2540</v>
      </c>
      <c r="B388" s="410" t="s">
        <v>108</v>
      </c>
      <c r="C388" s="411">
        <v>1</v>
      </c>
      <c r="D388" s="412">
        <v>3</v>
      </c>
      <c r="E388" s="413">
        <v>16</v>
      </c>
      <c r="F388" s="414">
        <v>2025</v>
      </c>
      <c r="G388" s="415">
        <v>41</v>
      </c>
      <c r="H388" s="447">
        <v>40</v>
      </c>
      <c r="I388" s="417">
        <v>94140000</v>
      </c>
      <c r="J388" s="403" t="s">
        <v>2497</v>
      </c>
      <c r="K388" s="404" t="s">
        <v>2419</v>
      </c>
      <c r="L388" s="404" t="s">
        <v>2424</v>
      </c>
      <c r="M388" s="405">
        <v>45246</v>
      </c>
      <c r="N388" s="418" t="s">
        <v>2657</v>
      </c>
      <c r="O388" s="407"/>
      <c r="P388" s="407"/>
      <c r="Q388" s="407"/>
      <c r="R388" s="408">
        <v>857386</v>
      </c>
      <c r="S388" s="624">
        <v>1047309</v>
      </c>
      <c r="T388" s="409">
        <v>0</v>
      </c>
      <c r="U388" s="394">
        <f t="shared" si="63"/>
        <v>0</v>
      </c>
      <c r="V388" s="409"/>
      <c r="W388" s="199"/>
      <c r="X388" s="312" t="str">
        <f t="shared" si="65"/>
        <v>41.40</v>
      </c>
      <c r="Y388" s="311" t="b">
        <f>COUNTIF('Codes SEC'!$B$2:$F$460,X388)&gt;0</f>
        <v>1</v>
      </c>
      <c r="Z388" s="9"/>
      <c r="AA388" s="9"/>
      <c r="AB388" s="9"/>
    </row>
    <row r="389" spans="1:28" ht="34.200000000000003" customHeight="1" x14ac:dyDescent="0.3">
      <c r="A389" s="379" t="s">
        <v>2540</v>
      </c>
      <c r="B389" s="410" t="s">
        <v>108</v>
      </c>
      <c r="C389" s="411">
        <v>1</v>
      </c>
      <c r="D389" s="412">
        <v>3</v>
      </c>
      <c r="E389" s="413">
        <v>16</v>
      </c>
      <c r="F389" s="414">
        <v>2025</v>
      </c>
      <c r="G389" s="415">
        <v>43</v>
      </c>
      <c r="H389" s="447">
        <v>21</v>
      </c>
      <c r="I389" s="417">
        <v>94321000</v>
      </c>
      <c r="J389" s="403" t="s">
        <v>2552</v>
      </c>
      <c r="K389" s="404" t="s">
        <v>2419</v>
      </c>
      <c r="L389" s="404" t="s">
        <v>2502</v>
      </c>
      <c r="M389" s="405">
        <v>45497</v>
      </c>
      <c r="N389" s="418" t="s">
        <v>2656</v>
      </c>
      <c r="O389" s="407"/>
      <c r="P389" s="407"/>
      <c r="Q389" s="407"/>
      <c r="R389" s="408">
        <v>0</v>
      </c>
      <c r="S389" s="624">
        <v>780660.44</v>
      </c>
      <c r="T389" s="409">
        <v>0</v>
      </c>
      <c r="U389" s="394">
        <f t="shared" si="63"/>
        <v>0</v>
      </c>
      <c r="V389" s="409"/>
      <c r="W389" s="199"/>
      <c r="X389" s="312" t="str">
        <f t="shared" si="65"/>
        <v>43.21</v>
      </c>
      <c r="Y389" s="311" t="b">
        <f>COUNTIF('Codes SEC'!$B$2:$F$460,X389)&gt;0</f>
        <v>1</v>
      </c>
    </row>
    <row r="390" spans="1:28" ht="14.4" x14ac:dyDescent="0.3">
      <c r="A390" s="379" t="s">
        <v>2540</v>
      </c>
      <c r="B390" s="379" t="s">
        <v>108</v>
      </c>
      <c r="C390" s="380">
        <v>1</v>
      </c>
      <c r="D390" s="381">
        <v>3</v>
      </c>
      <c r="E390" s="382">
        <v>16</v>
      </c>
      <c r="F390" s="383">
        <v>1000</v>
      </c>
      <c r="G390" s="384">
        <v>46</v>
      </c>
      <c r="H390" s="419">
        <v>40</v>
      </c>
      <c r="I390" s="386" t="s">
        <v>2126</v>
      </c>
      <c r="J390" s="420" t="s">
        <v>1953</v>
      </c>
      <c r="K390" s="421"/>
      <c r="L390" s="421"/>
      <c r="M390" s="422"/>
      <c r="N390" s="390" t="s">
        <v>2781</v>
      </c>
      <c r="O390" s="391"/>
      <c r="P390" s="391">
        <v>0</v>
      </c>
      <c r="Q390" s="391">
        <v>22147</v>
      </c>
      <c r="R390" s="392">
        <v>0</v>
      </c>
      <c r="S390" s="477">
        <v>90.92</v>
      </c>
      <c r="T390" s="393">
        <v>0</v>
      </c>
      <c r="U390" s="394">
        <f t="shared" ref="U390:U396" si="66">V390-T390</f>
        <v>0</v>
      </c>
      <c r="V390" s="393"/>
      <c r="W390" s="199"/>
      <c r="X390" s="312" t="str">
        <f t="shared" si="65"/>
        <v>46.40</v>
      </c>
      <c r="Y390" s="311" t="b">
        <f>COUNTIF('Codes SEC'!$B$2:$F$460,X390)&gt;0</f>
        <v>1</v>
      </c>
    </row>
    <row r="391" spans="1:28" ht="14.4" x14ac:dyDescent="0.3">
      <c r="A391" s="379" t="s">
        <v>2540</v>
      </c>
      <c r="B391" s="379" t="s">
        <v>108</v>
      </c>
      <c r="C391" s="380">
        <v>1</v>
      </c>
      <c r="D391" s="381">
        <v>3</v>
      </c>
      <c r="E391" s="382">
        <v>16</v>
      </c>
      <c r="F391" s="383">
        <v>1000</v>
      </c>
      <c r="G391" s="384">
        <v>49</v>
      </c>
      <c r="H391" s="419">
        <v>26</v>
      </c>
      <c r="I391" s="386" t="s">
        <v>2166</v>
      </c>
      <c r="J391" s="420" t="s">
        <v>1954</v>
      </c>
      <c r="K391" s="421"/>
      <c r="L391" s="421"/>
      <c r="M391" s="422"/>
      <c r="N391" s="390" t="s">
        <v>1944</v>
      </c>
      <c r="O391" s="391"/>
      <c r="P391" s="391">
        <v>65842.710000000006</v>
      </c>
      <c r="Q391" s="391">
        <v>67526.679999999993</v>
      </c>
      <c r="R391" s="392">
        <v>22300.92</v>
      </c>
      <c r="S391" s="477">
        <v>23542.9</v>
      </c>
      <c r="T391" s="393">
        <v>52</v>
      </c>
      <c r="U391" s="394">
        <f t="shared" si="66"/>
        <v>-52</v>
      </c>
      <c r="V391" s="393"/>
      <c r="W391" s="199"/>
      <c r="X391" s="312" t="str">
        <f t="shared" si="65"/>
        <v>49.26</v>
      </c>
      <c r="Y391" s="311" t="b">
        <f>COUNTIF('Codes SEC'!$B$2:$F$460,X391)&gt;0</f>
        <v>1</v>
      </c>
    </row>
    <row r="392" spans="1:28" ht="14.4" x14ac:dyDescent="0.3">
      <c r="A392" s="379" t="s">
        <v>2540</v>
      </c>
      <c r="B392" s="379" t="s">
        <v>106</v>
      </c>
      <c r="C392" s="380">
        <v>2</v>
      </c>
      <c r="D392" s="381">
        <v>3</v>
      </c>
      <c r="E392" s="382">
        <v>14</v>
      </c>
      <c r="F392" s="383">
        <v>1000</v>
      </c>
      <c r="G392" s="384">
        <v>89</v>
      </c>
      <c r="H392" s="419">
        <v>14</v>
      </c>
      <c r="I392" s="386">
        <v>98914000</v>
      </c>
      <c r="J392" s="420" t="s">
        <v>2573</v>
      </c>
      <c r="K392" s="421"/>
      <c r="L392" s="421"/>
      <c r="M392" s="422"/>
      <c r="N392" s="390" t="s">
        <v>2601</v>
      </c>
      <c r="O392" s="391"/>
      <c r="P392" s="391"/>
      <c r="Q392" s="391"/>
      <c r="R392" s="392"/>
      <c r="S392" s="477">
        <v>0</v>
      </c>
      <c r="T392" s="393">
        <v>0</v>
      </c>
      <c r="U392" s="394">
        <f t="shared" si="66"/>
        <v>0</v>
      </c>
      <c r="V392" s="393"/>
      <c r="W392" s="199"/>
      <c r="X392" s="312" t="str">
        <f t="shared" si="65"/>
        <v>89.14</v>
      </c>
      <c r="Y392" s="311" t="b">
        <f>COUNTIF('Codes SEC'!$B$2:$F$460,X392)&gt;0</f>
        <v>1</v>
      </c>
    </row>
    <row r="393" spans="1:28" ht="60" x14ac:dyDescent="0.3">
      <c r="A393" s="379" t="s">
        <v>2540</v>
      </c>
      <c r="B393" s="410" t="s">
        <v>107</v>
      </c>
      <c r="C393" s="411">
        <v>2</v>
      </c>
      <c r="D393" s="412">
        <v>3</v>
      </c>
      <c r="E393" s="413">
        <v>15</v>
      </c>
      <c r="F393" s="414">
        <v>2018</v>
      </c>
      <c r="G393" s="415">
        <v>51</v>
      </c>
      <c r="H393" s="416">
        <v>12</v>
      </c>
      <c r="I393" s="417">
        <v>95112000</v>
      </c>
      <c r="J393" s="403" t="s">
        <v>2523</v>
      </c>
      <c r="K393" s="404" t="s">
        <v>2419</v>
      </c>
      <c r="L393" s="404" t="s">
        <v>2502</v>
      </c>
      <c r="M393" s="405">
        <v>45343</v>
      </c>
      <c r="N393" s="406" t="s">
        <v>2655</v>
      </c>
      <c r="O393" s="427"/>
      <c r="P393" s="427"/>
      <c r="Q393" s="427"/>
      <c r="R393" s="428">
        <v>6250000</v>
      </c>
      <c r="S393" s="623">
        <v>0</v>
      </c>
      <c r="T393" s="409">
        <v>0</v>
      </c>
      <c r="U393" s="394">
        <f t="shared" si="66"/>
        <v>0</v>
      </c>
      <c r="V393" s="409"/>
      <c r="W393" s="199"/>
      <c r="X393" s="312" t="str">
        <f t="shared" si="65"/>
        <v>51.12</v>
      </c>
      <c r="Y393" s="311" t="b">
        <f>COUNTIF('Codes SEC'!$B$2:$F$460,X393)&gt;0</f>
        <v>1</v>
      </c>
    </row>
    <row r="394" spans="1:28" ht="24" x14ac:dyDescent="0.3">
      <c r="A394" s="379" t="s">
        <v>2540</v>
      </c>
      <c r="B394" s="410" t="s">
        <v>107</v>
      </c>
      <c r="C394" s="411">
        <v>2</v>
      </c>
      <c r="D394" s="412">
        <v>3</v>
      </c>
      <c r="E394" s="413">
        <v>15</v>
      </c>
      <c r="F394" s="414">
        <v>2018</v>
      </c>
      <c r="G394" s="415">
        <v>86</v>
      </c>
      <c r="H394" s="416">
        <v>10</v>
      </c>
      <c r="I394" s="417">
        <v>98610000</v>
      </c>
      <c r="J394" s="404" t="s">
        <v>2713</v>
      </c>
      <c r="K394" s="404" t="s">
        <v>2419</v>
      </c>
      <c r="L394" s="404" t="s">
        <v>2605</v>
      </c>
      <c r="M394" s="405">
        <v>45938</v>
      </c>
      <c r="N394" s="406" t="s">
        <v>2714</v>
      </c>
      <c r="O394" s="427"/>
      <c r="P394" s="427"/>
      <c r="Q394" s="427"/>
      <c r="R394" s="428"/>
      <c r="S394" s="623">
        <v>0</v>
      </c>
      <c r="T394" s="409">
        <v>0</v>
      </c>
      <c r="U394" s="394">
        <f t="shared" si="66"/>
        <v>0</v>
      </c>
      <c r="V394" s="409"/>
      <c r="W394" s="199"/>
      <c r="X394" s="312"/>
      <c r="Y394" s="311"/>
    </row>
    <row r="395" spans="1:28" ht="14.4" x14ac:dyDescent="0.3">
      <c r="A395" s="379" t="s">
        <v>2540</v>
      </c>
      <c r="B395" s="379" t="s">
        <v>108</v>
      </c>
      <c r="C395" s="380">
        <v>2</v>
      </c>
      <c r="D395" s="381">
        <v>3</v>
      </c>
      <c r="E395" s="382">
        <v>16</v>
      </c>
      <c r="F395" s="383">
        <v>1000</v>
      </c>
      <c r="G395" s="384">
        <v>51</v>
      </c>
      <c r="H395" s="419">
        <v>12</v>
      </c>
      <c r="I395" s="386" t="s">
        <v>2140</v>
      </c>
      <c r="J395" s="420" t="s">
        <v>1955</v>
      </c>
      <c r="K395" s="421"/>
      <c r="L395" s="421"/>
      <c r="M395" s="422"/>
      <c r="N395" s="390" t="s">
        <v>69</v>
      </c>
      <c r="O395" s="391">
        <v>1691246.4300000002</v>
      </c>
      <c r="P395" s="391">
        <v>839156.52</v>
      </c>
      <c r="Q395" s="391">
        <v>108941.03</v>
      </c>
      <c r="R395" s="392">
        <v>4415006.54</v>
      </c>
      <c r="S395" s="477">
        <v>0</v>
      </c>
      <c r="T395" s="393">
        <v>100</v>
      </c>
      <c r="U395" s="394">
        <f t="shared" si="66"/>
        <v>-100</v>
      </c>
      <c r="V395" s="393"/>
      <c r="W395" s="199"/>
      <c r="X395" s="312" t="str">
        <f t="shared" ref="X395:X401" si="67">G395&amp;"."&amp;H395</f>
        <v>51.12</v>
      </c>
      <c r="Y395" s="311" t="b">
        <f>COUNTIF('Codes SEC'!$B$2:$F$460,X395)&gt;0</f>
        <v>1</v>
      </c>
    </row>
    <row r="396" spans="1:28" ht="14.1" customHeight="1" x14ac:dyDescent="0.3">
      <c r="A396" s="379" t="s">
        <v>2540</v>
      </c>
      <c r="B396" s="379" t="s">
        <v>108</v>
      </c>
      <c r="C396" s="380">
        <v>2</v>
      </c>
      <c r="D396" s="381">
        <v>3</v>
      </c>
      <c r="E396" s="382">
        <v>16</v>
      </c>
      <c r="F396" s="383">
        <v>1000</v>
      </c>
      <c r="G396" s="384">
        <v>53</v>
      </c>
      <c r="H396" s="419">
        <v>10</v>
      </c>
      <c r="I396" s="386" t="s">
        <v>2167</v>
      </c>
      <c r="J396" s="420" t="s">
        <v>1956</v>
      </c>
      <c r="K396" s="421"/>
      <c r="L396" s="421"/>
      <c r="M396" s="422"/>
      <c r="N396" s="390" t="s">
        <v>70</v>
      </c>
      <c r="O396" s="391">
        <v>641079.60000000033</v>
      </c>
      <c r="P396" s="391">
        <v>741686.65</v>
      </c>
      <c r="Q396" s="391">
        <v>291700.03999999998</v>
      </c>
      <c r="R396" s="392">
        <v>217922.24</v>
      </c>
      <c r="S396" s="477">
        <v>462078.93</v>
      </c>
      <c r="T396" s="393">
        <v>511</v>
      </c>
      <c r="U396" s="394">
        <f t="shared" si="66"/>
        <v>-511</v>
      </c>
      <c r="V396" s="393"/>
      <c r="W396" s="199"/>
      <c r="X396" s="312" t="str">
        <f t="shared" si="67"/>
        <v>53.10</v>
      </c>
      <c r="Y396" s="311" t="b">
        <f>COUNTIF('Codes SEC'!$B$2:$F$460,X396)&gt;0</f>
        <v>1</v>
      </c>
    </row>
    <row r="397" spans="1:28" ht="14.4" x14ac:dyDescent="0.3">
      <c r="A397" s="379" t="s">
        <v>2540</v>
      </c>
      <c r="B397" s="379" t="s">
        <v>108</v>
      </c>
      <c r="C397" s="380">
        <v>2</v>
      </c>
      <c r="D397" s="381">
        <v>3</v>
      </c>
      <c r="E397" s="382">
        <v>16</v>
      </c>
      <c r="F397" s="383">
        <v>1000</v>
      </c>
      <c r="G397" s="384">
        <v>53</v>
      </c>
      <c r="H397" s="419">
        <v>10</v>
      </c>
      <c r="I397" s="386" t="s">
        <v>2167</v>
      </c>
      <c r="J397" s="420" t="s">
        <v>1957</v>
      </c>
      <c r="K397" s="421"/>
      <c r="L397" s="421"/>
      <c r="M397" s="422"/>
      <c r="N397" s="390" t="s">
        <v>2562</v>
      </c>
      <c r="O397" s="391">
        <v>11511.48</v>
      </c>
      <c r="P397" s="391">
        <v>0</v>
      </c>
      <c r="Q397" s="391">
        <v>0</v>
      </c>
      <c r="R397" s="392">
        <v>0</v>
      </c>
      <c r="S397" s="477">
        <v>0</v>
      </c>
      <c r="T397" s="393"/>
      <c r="U397" s="394"/>
      <c r="V397" s="393"/>
      <c r="W397" s="199"/>
      <c r="X397" s="312" t="str">
        <f t="shared" si="67"/>
        <v>53.10</v>
      </c>
      <c r="Y397" s="311" t="b">
        <f>COUNTIF('Codes SEC'!$B$2:$F$460,X397)&gt;0</f>
        <v>1</v>
      </c>
    </row>
    <row r="398" spans="1:28" ht="14.4" x14ac:dyDescent="0.3">
      <c r="A398" s="379" t="s">
        <v>2540</v>
      </c>
      <c r="B398" s="379" t="s">
        <v>108</v>
      </c>
      <c r="C398" s="380">
        <v>2</v>
      </c>
      <c r="D398" s="381">
        <v>3</v>
      </c>
      <c r="E398" s="382">
        <v>16</v>
      </c>
      <c r="F398" s="383">
        <v>1000</v>
      </c>
      <c r="G398" s="384">
        <v>66</v>
      </c>
      <c r="H398" s="419">
        <v>41</v>
      </c>
      <c r="I398" s="386" t="s">
        <v>2146</v>
      </c>
      <c r="J398" s="420" t="s">
        <v>1958</v>
      </c>
      <c r="K398" s="421"/>
      <c r="L398" s="421"/>
      <c r="M398" s="422"/>
      <c r="N398" s="390" t="s">
        <v>1945</v>
      </c>
      <c r="O398" s="391"/>
      <c r="P398" s="391">
        <v>6257.79</v>
      </c>
      <c r="Q398" s="391">
        <v>0</v>
      </c>
      <c r="R398" s="392">
        <v>0</v>
      </c>
      <c r="S398" s="477">
        <v>0</v>
      </c>
      <c r="T398" s="393">
        <v>0</v>
      </c>
      <c r="U398" s="394">
        <f>V398-T398</f>
        <v>0</v>
      </c>
      <c r="V398" s="393"/>
      <c r="W398" s="199"/>
      <c r="X398" s="312" t="str">
        <f t="shared" si="67"/>
        <v>66.41</v>
      </c>
      <c r="Y398" s="311" t="b">
        <f>COUNTIF('Codes SEC'!$B$2:$F$460,X398)&gt;0</f>
        <v>1</v>
      </c>
    </row>
    <row r="399" spans="1:28" ht="14.4" x14ac:dyDescent="0.3">
      <c r="A399" s="379"/>
      <c r="B399" s="379" t="s">
        <v>108</v>
      </c>
      <c r="C399" s="380">
        <v>2</v>
      </c>
      <c r="D399" s="381">
        <v>3</v>
      </c>
      <c r="E399" s="382">
        <v>16</v>
      </c>
      <c r="F399" s="383">
        <v>1000</v>
      </c>
      <c r="G399" s="384">
        <v>69</v>
      </c>
      <c r="H399" s="419">
        <v>26</v>
      </c>
      <c r="I399" s="386" t="s">
        <v>2168</v>
      </c>
      <c r="J399" s="420" t="s">
        <v>1959</v>
      </c>
      <c r="K399" s="421"/>
      <c r="L399" s="421"/>
      <c r="M399" s="422"/>
      <c r="N399" s="390" t="s">
        <v>2547</v>
      </c>
      <c r="O399" s="391">
        <v>58436.160000000003</v>
      </c>
      <c r="P399" s="391">
        <v>0</v>
      </c>
      <c r="Q399" s="391"/>
      <c r="R399" s="392"/>
      <c r="S399" s="477">
        <v>0</v>
      </c>
      <c r="T399" s="393"/>
      <c r="U399" s="394"/>
      <c r="V399" s="393"/>
      <c r="W399" s="199"/>
      <c r="X399" s="312" t="str">
        <f t="shared" si="67"/>
        <v>69.26</v>
      </c>
      <c r="Y399" s="311" t="b">
        <f>COUNTIF('Codes SEC'!$B$2:$F$460,X399)&gt;0</f>
        <v>1</v>
      </c>
    </row>
    <row r="400" spans="1:28" ht="14.4" x14ac:dyDescent="0.3">
      <c r="A400" s="379" t="s">
        <v>2540</v>
      </c>
      <c r="B400" s="379" t="s">
        <v>108</v>
      </c>
      <c r="C400" s="380">
        <v>2</v>
      </c>
      <c r="D400" s="381">
        <v>3</v>
      </c>
      <c r="E400" s="382">
        <v>16</v>
      </c>
      <c r="F400" s="383">
        <v>1000</v>
      </c>
      <c r="G400" s="384">
        <v>89</v>
      </c>
      <c r="H400" s="419">
        <v>71</v>
      </c>
      <c r="I400" s="386" t="s">
        <v>2156</v>
      </c>
      <c r="J400" s="420" t="s">
        <v>1960</v>
      </c>
      <c r="K400" s="421"/>
      <c r="L400" s="421"/>
      <c r="M400" s="422"/>
      <c r="N400" s="451" t="s">
        <v>155</v>
      </c>
      <c r="O400" s="391">
        <v>4332898.21</v>
      </c>
      <c r="P400" s="391">
        <v>10544990.220000001</v>
      </c>
      <c r="Q400" s="391">
        <v>8199888.7599999998</v>
      </c>
      <c r="R400" s="392">
        <v>9436228.2200000007</v>
      </c>
      <c r="S400" s="477">
        <v>9899079.0700000003</v>
      </c>
      <c r="T400" s="393">
        <v>6827</v>
      </c>
      <c r="U400" s="394">
        <f>V400-T400</f>
        <v>-6827</v>
      </c>
      <c r="V400" s="393"/>
      <c r="W400" s="199"/>
      <c r="X400" s="312" t="str">
        <f t="shared" si="67"/>
        <v>89.71</v>
      </c>
      <c r="Y400" s="311" t="b">
        <f>COUNTIF('Codes SEC'!$B$2:$F$460,X400)&gt;0</f>
        <v>1</v>
      </c>
    </row>
    <row r="401" spans="1:28" s="18" customFormat="1" ht="36" x14ac:dyDescent="0.3">
      <c r="A401" s="379" t="s">
        <v>2540</v>
      </c>
      <c r="B401" s="410" t="s">
        <v>108</v>
      </c>
      <c r="C401" s="411">
        <v>2</v>
      </c>
      <c r="D401" s="412">
        <v>3</v>
      </c>
      <c r="E401" s="413">
        <v>16</v>
      </c>
      <c r="F401" s="414">
        <v>2026</v>
      </c>
      <c r="G401" s="415">
        <v>89</v>
      </c>
      <c r="H401" s="447">
        <v>71</v>
      </c>
      <c r="I401" s="417" t="s">
        <v>2156</v>
      </c>
      <c r="J401" s="403" t="s">
        <v>2020</v>
      </c>
      <c r="K401" s="404"/>
      <c r="L401" s="404"/>
      <c r="M401" s="405"/>
      <c r="N401" s="406" t="s">
        <v>2654</v>
      </c>
      <c r="O401" s="407">
        <v>44169263.390000001</v>
      </c>
      <c r="P401" s="407">
        <v>8249136.8899999997</v>
      </c>
      <c r="Q401" s="407">
        <v>106017858.95</v>
      </c>
      <c r="R401" s="408">
        <v>26934717.719999999</v>
      </c>
      <c r="S401" s="624">
        <v>62952968.189999998</v>
      </c>
      <c r="T401" s="409">
        <v>72400</v>
      </c>
      <c r="U401" s="394">
        <f>V401-T401</f>
        <v>-72400</v>
      </c>
      <c r="V401" s="409"/>
      <c r="W401" s="199"/>
      <c r="X401" s="312" t="str">
        <f t="shared" si="67"/>
        <v>89.71</v>
      </c>
      <c r="Y401" s="311" t="b">
        <f>COUNTIF('Codes SEC'!$B$2:$F$460,X401)&gt;0</f>
        <v>1</v>
      </c>
      <c r="Z401" s="9"/>
      <c r="AA401" s="9"/>
      <c r="AB401" s="9"/>
    </row>
    <row r="402" spans="1:28" ht="14.1" customHeight="1" thickBot="1" x14ac:dyDescent="0.35">
      <c r="A402" s="100"/>
      <c r="B402" s="100"/>
      <c r="C402" s="111"/>
      <c r="D402" s="106"/>
      <c r="E402" s="112"/>
      <c r="F402" s="89"/>
      <c r="G402" s="19"/>
      <c r="H402" s="104"/>
      <c r="I402" s="229"/>
      <c r="J402" s="374"/>
      <c r="K402" s="225"/>
      <c r="L402" s="225"/>
      <c r="M402" s="318"/>
      <c r="N402" s="11"/>
      <c r="O402" s="90"/>
      <c r="P402" s="90"/>
      <c r="Q402" s="90"/>
      <c r="R402" s="151"/>
      <c r="S402" s="476"/>
      <c r="T402" s="86"/>
      <c r="U402" s="88"/>
      <c r="V402" s="86"/>
      <c r="W402" s="199"/>
      <c r="X402" s="312"/>
      <c r="Y402" s="311"/>
    </row>
    <row r="403" spans="1:28" ht="14.1" customHeight="1" x14ac:dyDescent="0.3">
      <c r="A403" s="102"/>
      <c r="B403" s="100"/>
      <c r="C403" s="111"/>
      <c r="D403" s="106"/>
      <c r="E403" s="112"/>
      <c r="F403" s="89"/>
      <c r="G403" s="19"/>
      <c r="H403" s="12"/>
      <c r="I403" s="225"/>
      <c r="J403" s="374"/>
      <c r="K403" s="225"/>
      <c r="L403" s="225"/>
      <c r="M403" s="318"/>
      <c r="N403" s="13" t="s">
        <v>62</v>
      </c>
      <c r="O403" s="212">
        <f t="shared" ref="O403:V403" si="68">SUM(O371:O401)</f>
        <v>71854660.579999998</v>
      </c>
      <c r="P403" s="212">
        <f t="shared" si="68"/>
        <v>36447270.25</v>
      </c>
      <c r="Q403" s="212">
        <f t="shared" si="68"/>
        <v>515050134.13</v>
      </c>
      <c r="R403" s="212">
        <f t="shared" si="68"/>
        <v>67446650.829999998</v>
      </c>
      <c r="S403" s="212">
        <f t="shared" si="68"/>
        <v>88179728.099999994</v>
      </c>
      <c r="T403" s="329">
        <f t="shared" si="68"/>
        <v>249500</v>
      </c>
      <c r="U403" s="50">
        <f t="shared" si="68"/>
        <v>-249500</v>
      </c>
      <c r="V403" s="55">
        <f t="shared" si="68"/>
        <v>0</v>
      </c>
      <c r="W403" s="199"/>
      <c r="X403" s="312"/>
      <c r="Y403" s="311"/>
    </row>
    <row r="404" spans="1:28" ht="14.1" customHeight="1" x14ac:dyDescent="0.3">
      <c r="A404" s="102"/>
      <c r="B404" s="100"/>
      <c r="C404" s="111"/>
      <c r="D404" s="106"/>
      <c r="E404" s="112"/>
      <c r="F404" s="89"/>
      <c r="G404" s="19"/>
      <c r="H404" s="12"/>
      <c r="I404" s="225"/>
      <c r="J404" s="374"/>
      <c r="K404" s="225"/>
      <c r="L404" s="225"/>
      <c r="M404" s="318"/>
      <c r="N404" s="13" t="s">
        <v>10</v>
      </c>
      <c r="O404" s="475">
        <f t="shared" ref="O404:V404" si="69">O373+O376+O381+O383+O384+O387+O388+O389+O393+O401</f>
        <v>64835655.670000002</v>
      </c>
      <c r="P404" s="475">
        <f t="shared" si="69"/>
        <v>22397208.41</v>
      </c>
      <c r="Q404" s="475">
        <f t="shared" si="69"/>
        <v>505306744.12</v>
      </c>
      <c r="R404" s="475">
        <f t="shared" si="69"/>
        <v>52483247.239999995</v>
      </c>
      <c r="S404" s="475">
        <f t="shared" si="69"/>
        <v>76820238.519999996</v>
      </c>
      <c r="T404" s="330">
        <f t="shared" si="69"/>
        <v>241400</v>
      </c>
      <c r="U404" s="48">
        <f t="shared" si="69"/>
        <v>-241400</v>
      </c>
      <c r="V404" s="330">
        <f t="shared" si="69"/>
        <v>0</v>
      </c>
      <c r="W404" s="199"/>
      <c r="X404" s="312"/>
      <c r="Y404" s="311"/>
    </row>
    <row r="405" spans="1:28" ht="14.1" customHeight="1" x14ac:dyDescent="0.3">
      <c r="A405" s="102"/>
      <c r="B405" s="100"/>
      <c r="C405" s="111"/>
      <c r="D405" s="106"/>
      <c r="E405" s="112"/>
      <c r="F405" s="89"/>
      <c r="G405" s="19"/>
      <c r="H405" s="12"/>
      <c r="I405" s="225"/>
      <c r="J405" s="374"/>
      <c r="K405" s="225"/>
      <c r="L405" s="225"/>
      <c r="M405" s="318"/>
      <c r="N405" s="13" t="s">
        <v>63</v>
      </c>
      <c r="O405" s="214">
        <f t="shared" ref="O405:V405" si="70">O403-O404</f>
        <v>7019004.9099999964</v>
      </c>
      <c r="P405" s="214">
        <f t="shared" si="70"/>
        <v>14050061.84</v>
      </c>
      <c r="Q405" s="214">
        <f t="shared" ref="Q405:R405" si="71">Q403-Q404</f>
        <v>9743390.0099999905</v>
      </c>
      <c r="R405" s="214">
        <f t="shared" si="71"/>
        <v>14963403.590000004</v>
      </c>
      <c r="S405" s="214">
        <f t="shared" ref="S405" si="72">S403-S404</f>
        <v>11359489.579999998</v>
      </c>
      <c r="T405" s="56">
        <f t="shared" si="70"/>
        <v>8100</v>
      </c>
      <c r="U405" s="44">
        <f t="shared" si="70"/>
        <v>-8100</v>
      </c>
      <c r="V405" s="56">
        <f t="shared" si="70"/>
        <v>0</v>
      </c>
      <c r="W405" s="199"/>
      <c r="X405" s="312"/>
      <c r="Y405" s="311"/>
    </row>
    <row r="406" spans="1:28" ht="14.1" customHeight="1" thickBot="1" x14ac:dyDescent="0.35">
      <c r="A406" s="351"/>
      <c r="B406" s="101"/>
      <c r="C406" s="113"/>
      <c r="D406" s="14"/>
      <c r="E406" s="114"/>
      <c r="F406" s="64"/>
      <c r="G406" s="21"/>
      <c r="H406" s="15"/>
      <c r="I406" s="226"/>
      <c r="J406" s="373"/>
      <c r="K406" s="226"/>
      <c r="L406" s="226"/>
      <c r="M406" s="319"/>
      <c r="N406" s="35"/>
      <c r="O406" s="215"/>
      <c r="P406" s="215"/>
      <c r="Q406" s="215"/>
      <c r="R406" s="218"/>
      <c r="S406" s="218"/>
      <c r="T406" s="17"/>
      <c r="U406" s="66"/>
      <c r="V406" s="17"/>
      <c r="W406" s="199"/>
      <c r="X406" s="312"/>
      <c r="Y406" s="311"/>
    </row>
    <row r="407" spans="1:28" ht="15.75" customHeight="1" x14ac:dyDescent="0.3">
      <c r="A407" s="100"/>
      <c r="B407" s="100"/>
      <c r="C407" s="111"/>
      <c r="D407" s="106"/>
      <c r="E407" s="112"/>
      <c r="F407" s="89"/>
      <c r="G407" s="19"/>
      <c r="H407" s="12"/>
      <c r="I407" s="224"/>
      <c r="J407" s="374"/>
      <c r="K407" s="12"/>
      <c r="L407" s="12"/>
      <c r="M407" s="321"/>
      <c r="N407" s="83"/>
      <c r="O407" s="77"/>
      <c r="P407" s="76"/>
      <c r="Q407" s="77"/>
      <c r="R407" s="149"/>
      <c r="S407" s="631"/>
      <c r="T407" s="86"/>
      <c r="U407" s="84"/>
      <c r="V407" s="86"/>
      <c r="W407" s="199"/>
      <c r="X407" s="312"/>
      <c r="Y407" s="311"/>
    </row>
    <row r="408" spans="1:28" ht="15" customHeight="1" x14ac:dyDescent="0.3">
      <c r="A408" s="379" t="s">
        <v>2544</v>
      </c>
      <c r="B408" s="379" t="s">
        <v>107</v>
      </c>
      <c r="C408" s="380">
        <v>1</v>
      </c>
      <c r="D408" s="381">
        <v>3</v>
      </c>
      <c r="E408" s="382">
        <v>15</v>
      </c>
      <c r="F408" s="383">
        <v>1000</v>
      </c>
      <c r="G408" s="384">
        <v>16</v>
      </c>
      <c r="H408" s="385">
        <v>11</v>
      </c>
      <c r="I408" s="386" t="s">
        <v>2122</v>
      </c>
      <c r="J408" s="420" t="s">
        <v>2095</v>
      </c>
      <c r="K408" s="421"/>
      <c r="L408" s="421"/>
      <c r="M408" s="422"/>
      <c r="N408" s="390" t="s">
        <v>89</v>
      </c>
      <c r="O408" s="423">
        <v>397419.23999999993</v>
      </c>
      <c r="P408" s="423">
        <v>180067.02</v>
      </c>
      <c r="Q408" s="423">
        <v>116081.88</v>
      </c>
      <c r="R408" s="424">
        <v>175227.3</v>
      </c>
      <c r="S408" s="478">
        <v>163968.12</v>
      </c>
      <c r="T408" s="436">
        <v>150</v>
      </c>
      <c r="U408" s="394">
        <f t="shared" ref="U408:U413" si="73">V408-T408</f>
        <v>-150</v>
      </c>
      <c r="V408" s="436"/>
      <c r="W408" s="199"/>
      <c r="X408" s="312" t="str">
        <f t="shared" ref="X408:X433" si="74">G408&amp;"."&amp;H408</f>
        <v>16.11</v>
      </c>
      <c r="Y408" s="311" t="b">
        <f>COUNTIF('Codes SEC'!$B$2:$F$460,X408)&gt;0</f>
        <v>1</v>
      </c>
    </row>
    <row r="409" spans="1:28" ht="15" customHeight="1" x14ac:dyDescent="0.3">
      <c r="A409" s="379" t="s">
        <v>2544</v>
      </c>
      <c r="B409" s="379" t="s">
        <v>107</v>
      </c>
      <c r="C409" s="380">
        <v>1</v>
      </c>
      <c r="D409" s="381">
        <v>3</v>
      </c>
      <c r="E409" s="382">
        <v>15</v>
      </c>
      <c r="F409" s="383">
        <v>1000</v>
      </c>
      <c r="G409" s="384">
        <v>16</v>
      </c>
      <c r="H409" s="385">
        <v>11</v>
      </c>
      <c r="I409" s="386">
        <v>91611000</v>
      </c>
      <c r="J409" s="421" t="s">
        <v>2836</v>
      </c>
      <c r="K409" s="421" t="s">
        <v>2419</v>
      </c>
      <c r="L409" s="421" t="s">
        <v>2791</v>
      </c>
      <c r="M409" s="422">
        <v>46066</v>
      </c>
      <c r="N409" s="390" t="s">
        <v>2827</v>
      </c>
      <c r="O409" s="423"/>
      <c r="P409" s="423"/>
      <c r="Q409" s="423"/>
      <c r="R409" s="424"/>
      <c r="S409" s="478"/>
      <c r="T409" s="436"/>
      <c r="U409" s="394">
        <f t="shared" si="73"/>
        <v>0</v>
      </c>
      <c r="V409" s="436"/>
      <c r="W409" s="199"/>
      <c r="X409" s="312"/>
      <c r="Y409" s="311"/>
    </row>
    <row r="410" spans="1:28" ht="40.950000000000003" customHeight="1" x14ac:dyDescent="0.3">
      <c r="A410" s="379" t="s">
        <v>2544</v>
      </c>
      <c r="B410" s="410" t="s">
        <v>107</v>
      </c>
      <c r="C410" s="411">
        <v>1</v>
      </c>
      <c r="D410" s="412">
        <v>3</v>
      </c>
      <c r="E410" s="413">
        <v>15</v>
      </c>
      <c r="F410" s="414">
        <v>2009</v>
      </c>
      <c r="G410" s="415">
        <v>16</v>
      </c>
      <c r="H410" s="416">
        <v>11</v>
      </c>
      <c r="I410" s="417" t="s">
        <v>2122</v>
      </c>
      <c r="J410" s="403" t="s">
        <v>1967</v>
      </c>
      <c r="K410" s="404"/>
      <c r="L410" s="404"/>
      <c r="M410" s="405"/>
      <c r="N410" s="406" t="s">
        <v>2661</v>
      </c>
      <c r="O410" s="427">
        <v>872343.16</v>
      </c>
      <c r="P410" s="427">
        <v>744733.97</v>
      </c>
      <c r="Q410" s="427">
        <v>594875.07999999996</v>
      </c>
      <c r="R410" s="428">
        <v>683189.63</v>
      </c>
      <c r="S410" s="623">
        <v>993555.53</v>
      </c>
      <c r="T410" s="430">
        <v>750</v>
      </c>
      <c r="U410" s="394">
        <f t="shared" si="73"/>
        <v>-750</v>
      </c>
      <c r="V410" s="430"/>
      <c r="W410" s="199"/>
      <c r="X410" s="312" t="str">
        <f t="shared" si="74"/>
        <v>16.11</v>
      </c>
      <c r="Y410" s="311" t="b">
        <f>COUNTIF('Codes SEC'!$B$2:$F$460,X410)&gt;0</f>
        <v>1</v>
      </c>
    </row>
    <row r="411" spans="1:28" ht="48" customHeight="1" x14ac:dyDescent="0.3">
      <c r="A411" s="379" t="s">
        <v>2544</v>
      </c>
      <c r="B411" s="410" t="s">
        <v>107</v>
      </c>
      <c r="C411" s="411">
        <v>1</v>
      </c>
      <c r="D411" s="412">
        <v>3</v>
      </c>
      <c r="E411" s="413">
        <v>15</v>
      </c>
      <c r="F411" s="414">
        <v>2014</v>
      </c>
      <c r="G411" s="415">
        <v>16</v>
      </c>
      <c r="H411" s="416">
        <v>11</v>
      </c>
      <c r="I411" s="417" t="s">
        <v>2122</v>
      </c>
      <c r="J411" s="438" t="s">
        <v>2096</v>
      </c>
      <c r="K411" s="439"/>
      <c r="L411" s="439"/>
      <c r="M411" s="440"/>
      <c r="N411" s="418" t="s">
        <v>2662</v>
      </c>
      <c r="O411" s="427">
        <v>529488.54</v>
      </c>
      <c r="P411" s="427">
        <v>361282.41</v>
      </c>
      <c r="Q411" s="427">
        <v>342536.28</v>
      </c>
      <c r="R411" s="428">
        <v>315393.99</v>
      </c>
      <c r="S411" s="623">
        <v>489207.46</v>
      </c>
      <c r="T411" s="430">
        <v>315</v>
      </c>
      <c r="U411" s="394">
        <f t="shared" si="73"/>
        <v>-315</v>
      </c>
      <c r="V411" s="430"/>
      <c r="W411" s="199"/>
      <c r="X411" s="312" t="str">
        <f t="shared" si="74"/>
        <v>16.11</v>
      </c>
      <c r="Y411" s="311" t="b">
        <f>COUNTIF('Codes SEC'!$B$2:$F$460,X411)&gt;0</f>
        <v>1</v>
      </c>
    </row>
    <row r="412" spans="1:28" ht="42" customHeight="1" x14ac:dyDescent="0.3">
      <c r="A412" s="379" t="s">
        <v>2544</v>
      </c>
      <c r="B412" s="410" t="s">
        <v>107</v>
      </c>
      <c r="C412" s="411">
        <v>1</v>
      </c>
      <c r="D412" s="412">
        <v>3</v>
      </c>
      <c r="E412" s="413">
        <v>15</v>
      </c>
      <c r="F412" s="414">
        <v>2015</v>
      </c>
      <c r="G412" s="415">
        <v>16</v>
      </c>
      <c r="H412" s="416">
        <v>11</v>
      </c>
      <c r="I412" s="417" t="s">
        <v>2122</v>
      </c>
      <c r="J412" s="438" t="s">
        <v>2097</v>
      </c>
      <c r="K412" s="439"/>
      <c r="L412" s="439"/>
      <c r="M412" s="440"/>
      <c r="N412" s="418" t="s">
        <v>2663</v>
      </c>
      <c r="O412" s="407">
        <v>78247.360000000001</v>
      </c>
      <c r="P412" s="407">
        <v>70599.210000000006</v>
      </c>
      <c r="Q412" s="407">
        <v>34098.69</v>
      </c>
      <c r="R412" s="408">
        <v>28775.52</v>
      </c>
      <c r="S412" s="624">
        <v>65021.09</v>
      </c>
      <c r="T412" s="430">
        <v>20</v>
      </c>
      <c r="U412" s="394">
        <f t="shared" si="73"/>
        <v>-20</v>
      </c>
      <c r="V412" s="430"/>
      <c r="W412" s="199"/>
      <c r="X412" s="312" t="str">
        <f t="shared" si="74"/>
        <v>16.11</v>
      </c>
      <c r="Y412" s="311" t="b">
        <f>COUNTIF('Codes SEC'!$B$2:$F$460,X412)&gt;0</f>
        <v>1</v>
      </c>
    </row>
    <row r="413" spans="1:28" ht="14.1" customHeight="1" x14ac:dyDescent="0.3">
      <c r="A413" s="379" t="s">
        <v>2544</v>
      </c>
      <c r="B413" s="379" t="s">
        <v>107</v>
      </c>
      <c r="C413" s="380">
        <v>1</v>
      </c>
      <c r="D413" s="381">
        <v>3</v>
      </c>
      <c r="E413" s="382">
        <v>15</v>
      </c>
      <c r="F413" s="383">
        <v>1000</v>
      </c>
      <c r="G413" s="384">
        <v>16</v>
      </c>
      <c r="H413" s="385">
        <v>11</v>
      </c>
      <c r="I413" s="386" t="s">
        <v>2122</v>
      </c>
      <c r="J413" s="420" t="s">
        <v>2098</v>
      </c>
      <c r="K413" s="421"/>
      <c r="L413" s="421"/>
      <c r="M413" s="422"/>
      <c r="N413" s="451" t="s">
        <v>2392</v>
      </c>
      <c r="O413" s="551">
        <v>10170796.440000001</v>
      </c>
      <c r="P413" s="551">
        <v>16119397.960000001</v>
      </c>
      <c r="Q413" s="551">
        <v>12340502.359999999</v>
      </c>
      <c r="R413" s="552">
        <v>15777948.359999999</v>
      </c>
      <c r="S413" s="634">
        <v>17666458.41</v>
      </c>
      <c r="T413" s="436">
        <v>15778</v>
      </c>
      <c r="U413" s="394">
        <f t="shared" si="73"/>
        <v>-15778</v>
      </c>
      <c r="V413" s="436"/>
      <c r="W413" s="199"/>
      <c r="X413" s="312" t="str">
        <f t="shared" si="74"/>
        <v>16.11</v>
      </c>
      <c r="Y413" s="311" t="b">
        <f>COUNTIF('Codes SEC'!$B$2:$F$460,X413)&gt;0</f>
        <v>1</v>
      </c>
    </row>
    <row r="414" spans="1:28" ht="29.7" customHeight="1" x14ac:dyDescent="0.3">
      <c r="A414" s="379"/>
      <c r="B414" s="379" t="s">
        <v>107</v>
      </c>
      <c r="C414" s="380">
        <v>1</v>
      </c>
      <c r="D414" s="381">
        <v>3</v>
      </c>
      <c r="E414" s="382">
        <v>15</v>
      </c>
      <c r="F414" s="383">
        <v>1000</v>
      </c>
      <c r="G414" s="384">
        <v>16</v>
      </c>
      <c r="H414" s="385">
        <v>11</v>
      </c>
      <c r="I414" s="386" t="s">
        <v>2122</v>
      </c>
      <c r="J414" s="420" t="s">
        <v>2099</v>
      </c>
      <c r="K414" s="421"/>
      <c r="L414" s="421"/>
      <c r="M414" s="422"/>
      <c r="N414" s="390" t="s">
        <v>2492</v>
      </c>
      <c r="O414" s="553">
        <v>1342708.89</v>
      </c>
      <c r="P414" s="553">
        <v>2169020.69</v>
      </c>
      <c r="Q414" s="553">
        <v>951969.73</v>
      </c>
      <c r="R414" s="554">
        <v>0</v>
      </c>
      <c r="S414" s="635">
        <v>0</v>
      </c>
      <c r="T414" s="436"/>
      <c r="U414" s="394"/>
      <c r="V414" s="436"/>
      <c r="W414" s="199"/>
      <c r="X414" s="312" t="str">
        <f t="shared" si="74"/>
        <v>16.11</v>
      </c>
      <c r="Y414" s="311" t="b">
        <f>COUNTIF('Codes SEC'!$B$2:$F$460,X414)&gt;0</f>
        <v>1</v>
      </c>
    </row>
    <row r="415" spans="1:28" ht="36" x14ac:dyDescent="0.3">
      <c r="A415" s="379" t="s">
        <v>2544</v>
      </c>
      <c r="B415" s="410" t="s">
        <v>107</v>
      </c>
      <c r="C415" s="411">
        <v>1</v>
      </c>
      <c r="D415" s="412">
        <v>3</v>
      </c>
      <c r="E415" s="413">
        <v>15</v>
      </c>
      <c r="F415" s="414">
        <v>2016</v>
      </c>
      <c r="G415" s="415">
        <v>16</v>
      </c>
      <c r="H415" s="416">
        <v>11</v>
      </c>
      <c r="I415" s="417" t="s">
        <v>2122</v>
      </c>
      <c r="J415" s="438" t="s">
        <v>2272</v>
      </c>
      <c r="K415" s="439"/>
      <c r="L415" s="439"/>
      <c r="M415" s="440"/>
      <c r="N415" s="406" t="s">
        <v>2664</v>
      </c>
      <c r="O415" s="407">
        <v>617050.38</v>
      </c>
      <c r="P415" s="407">
        <v>197070.82</v>
      </c>
      <c r="Q415" s="407">
        <v>629373.93999999994</v>
      </c>
      <c r="R415" s="408">
        <v>251926</v>
      </c>
      <c r="S415" s="624">
        <v>429781.29</v>
      </c>
      <c r="T415" s="409">
        <v>95</v>
      </c>
      <c r="U415" s="394">
        <f>V415-T415</f>
        <v>-95</v>
      </c>
      <c r="V415" s="409"/>
      <c r="W415" s="199"/>
      <c r="X415" s="312" t="str">
        <f t="shared" si="74"/>
        <v>16.11</v>
      </c>
      <c r="Y415" s="311" t="b">
        <f>COUNTIF('Codes SEC'!$B$2:$F$460,X415)&gt;0</f>
        <v>1</v>
      </c>
    </row>
    <row r="416" spans="1:28" ht="36" x14ac:dyDescent="0.3">
      <c r="A416" s="379" t="s">
        <v>2544</v>
      </c>
      <c r="B416" s="410" t="s">
        <v>107</v>
      </c>
      <c r="C416" s="411">
        <v>1</v>
      </c>
      <c r="D416" s="412">
        <v>3</v>
      </c>
      <c r="E416" s="413">
        <v>15</v>
      </c>
      <c r="F416" s="414">
        <v>2016</v>
      </c>
      <c r="G416" s="415">
        <v>16</v>
      </c>
      <c r="H416" s="416">
        <v>11</v>
      </c>
      <c r="I416" s="417">
        <v>91611000</v>
      </c>
      <c r="J416" s="439" t="s">
        <v>2837</v>
      </c>
      <c r="K416" s="439" t="s">
        <v>2419</v>
      </c>
      <c r="L416" s="439" t="s">
        <v>2791</v>
      </c>
      <c r="M416" s="440">
        <v>46079</v>
      </c>
      <c r="N416" s="406" t="s">
        <v>2829</v>
      </c>
      <c r="O416" s="407"/>
      <c r="P416" s="407"/>
      <c r="Q416" s="407"/>
      <c r="R416" s="408"/>
      <c r="S416" s="624"/>
      <c r="T416" s="409"/>
      <c r="U416" s="394"/>
      <c r="V416" s="409"/>
      <c r="W416" s="199"/>
      <c r="X416" s="312" t="str">
        <f t="shared" si="74"/>
        <v>16.11</v>
      </c>
      <c r="Y416" s="311"/>
    </row>
    <row r="417" spans="1:25" ht="29.25" customHeight="1" x14ac:dyDescent="0.3">
      <c r="A417" s="379" t="s">
        <v>2544</v>
      </c>
      <c r="B417" s="410" t="s">
        <v>107</v>
      </c>
      <c r="C417" s="411">
        <v>1</v>
      </c>
      <c r="D417" s="412">
        <v>3</v>
      </c>
      <c r="E417" s="413">
        <v>15</v>
      </c>
      <c r="F417" s="399">
        <v>2012</v>
      </c>
      <c r="G417" s="415">
        <v>16</v>
      </c>
      <c r="H417" s="416">
        <v>12</v>
      </c>
      <c r="I417" s="417" t="s">
        <v>2123</v>
      </c>
      <c r="J417" s="403" t="s">
        <v>1968</v>
      </c>
      <c r="K417" s="404"/>
      <c r="L417" s="404"/>
      <c r="M417" s="405"/>
      <c r="N417" s="426" t="s">
        <v>2665</v>
      </c>
      <c r="O417" s="407">
        <v>1632500</v>
      </c>
      <c r="P417" s="407">
        <v>1521904.05</v>
      </c>
      <c r="Q417" s="407">
        <v>1679265.16</v>
      </c>
      <c r="R417" s="408">
        <v>1614093.28</v>
      </c>
      <c r="S417" s="624">
        <v>1752061.74</v>
      </c>
      <c r="T417" s="430">
        <v>1650</v>
      </c>
      <c r="U417" s="394">
        <f>V417-T417</f>
        <v>-1650</v>
      </c>
      <c r="V417" s="430"/>
      <c r="W417" s="199"/>
      <c r="X417" s="312" t="str">
        <f t="shared" si="74"/>
        <v>16.12</v>
      </c>
      <c r="Y417" s="311" t="b">
        <f>COUNTIF('Codes SEC'!$B$2:$F$460,X417)&gt;0</f>
        <v>1</v>
      </c>
    </row>
    <row r="418" spans="1:25" ht="14.4" x14ac:dyDescent="0.3">
      <c r="A418" s="379" t="s">
        <v>2544</v>
      </c>
      <c r="B418" s="379" t="s">
        <v>107</v>
      </c>
      <c r="C418" s="380">
        <v>1</v>
      </c>
      <c r="D418" s="381">
        <v>3</v>
      </c>
      <c r="E418" s="382">
        <v>15</v>
      </c>
      <c r="F418" s="383">
        <v>1000</v>
      </c>
      <c r="G418" s="384">
        <v>16</v>
      </c>
      <c r="H418" s="419">
        <v>12</v>
      </c>
      <c r="I418" s="386" t="s">
        <v>2123</v>
      </c>
      <c r="J418" s="387" t="s">
        <v>1969</v>
      </c>
      <c r="K418" s="388"/>
      <c r="L418" s="388"/>
      <c r="M418" s="389"/>
      <c r="N418" s="451" t="s">
        <v>140</v>
      </c>
      <c r="O418" s="423">
        <v>4509006.4000000004</v>
      </c>
      <c r="P418" s="423">
        <v>4567441.3899999997</v>
      </c>
      <c r="Q418" s="423">
        <v>4691981.9400000004</v>
      </c>
      <c r="R418" s="424">
        <v>4727352.87</v>
      </c>
      <c r="S418" s="478">
        <v>4782988.03</v>
      </c>
      <c r="T418" s="436">
        <v>4600</v>
      </c>
      <c r="U418" s="394">
        <f>V418-T418</f>
        <v>-4600</v>
      </c>
      <c r="V418" s="436"/>
      <c r="W418" s="199"/>
      <c r="X418" s="312" t="str">
        <f t="shared" si="74"/>
        <v>16.12</v>
      </c>
      <c r="Y418" s="311" t="b">
        <f>COUNTIF('Codes SEC'!$B$2:$F$460,X418)&gt;0</f>
        <v>1</v>
      </c>
    </row>
    <row r="419" spans="1:25" ht="14.4" x14ac:dyDescent="0.3">
      <c r="A419" s="379" t="s">
        <v>2544</v>
      </c>
      <c r="B419" s="379" t="s">
        <v>107</v>
      </c>
      <c r="C419" s="380">
        <v>1</v>
      </c>
      <c r="D419" s="381">
        <v>3</v>
      </c>
      <c r="E419" s="382">
        <v>15</v>
      </c>
      <c r="F419" s="383">
        <v>1000</v>
      </c>
      <c r="G419" s="384">
        <v>16</v>
      </c>
      <c r="H419" s="385">
        <v>12</v>
      </c>
      <c r="I419" s="386" t="s">
        <v>2123</v>
      </c>
      <c r="J419" s="387" t="s">
        <v>1970</v>
      </c>
      <c r="K419" s="388"/>
      <c r="L419" s="388"/>
      <c r="M419" s="389"/>
      <c r="N419" s="390" t="s">
        <v>90</v>
      </c>
      <c r="O419" s="551">
        <v>53076.01999999999</v>
      </c>
      <c r="P419" s="551">
        <v>30341.95</v>
      </c>
      <c r="Q419" s="551">
        <v>33290.300000000003</v>
      </c>
      <c r="R419" s="552">
        <v>76431.7</v>
      </c>
      <c r="S419" s="634">
        <v>98454.77</v>
      </c>
      <c r="T419" s="436">
        <v>50</v>
      </c>
      <c r="U419" s="394">
        <f>V419-T419</f>
        <v>-50</v>
      </c>
      <c r="V419" s="436"/>
      <c r="W419" s="199"/>
      <c r="X419" s="312" t="str">
        <f t="shared" si="74"/>
        <v>16.12</v>
      </c>
      <c r="Y419" s="311" t="b">
        <f>COUNTIF('Codes SEC'!$B$2:$F$460,X419)&gt;0</f>
        <v>1</v>
      </c>
    </row>
    <row r="420" spans="1:25" ht="32.700000000000003" customHeight="1" x14ac:dyDescent="0.3">
      <c r="A420" s="379"/>
      <c r="B420" s="410" t="s">
        <v>107</v>
      </c>
      <c r="C420" s="411">
        <v>1</v>
      </c>
      <c r="D420" s="412">
        <v>3</v>
      </c>
      <c r="E420" s="413">
        <v>15</v>
      </c>
      <c r="F420" s="414">
        <v>2011</v>
      </c>
      <c r="G420" s="415">
        <v>16</v>
      </c>
      <c r="H420" s="416">
        <v>12</v>
      </c>
      <c r="I420" s="417" t="s">
        <v>2123</v>
      </c>
      <c r="J420" s="438" t="s">
        <v>2104</v>
      </c>
      <c r="K420" s="439"/>
      <c r="L420" s="439"/>
      <c r="M420" s="440"/>
      <c r="N420" s="426" t="s">
        <v>2666</v>
      </c>
      <c r="O420" s="454">
        <v>271000</v>
      </c>
      <c r="P420" s="454">
        <v>232108</v>
      </c>
      <c r="Q420" s="454">
        <v>208708</v>
      </c>
      <c r="R420" s="455">
        <v>0</v>
      </c>
      <c r="S420" s="632">
        <v>0</v>
      </c>
      <c r="T420" s="409"/>
      <c r="U420" s="394"/>
      <c r="V420" s="409"/>
      <c r="W420" s="199"/>
      <c r="X420" s="312" t="str">
        <f t="shared" si="74"/>
        <v>16.12</v>
      </c>
      <c r="Y420" s="311" t="b">
        <f>COUNTIF('Codes SEC'!$B$2:$F$460,X420)&gt;0</f>
        <v>1</v>
      </c>
    </row>
    <row r="421" spans="1:25" ht="40.200000000000003" customHeight="1" x14ac:dyDescent="0.3">
      <c r="A421" s="379" t="s">
        <v>2544</v>
      </c>
      <c r="B421" s="410" t="s">
        <v>107</v>
      </c>
      <c r="C421" s="411">
        <v>1</v>
      </c>
      <c r="D421" s="412">
        <v>3</v>
      </c>
      <c r="E421" s="413">
        <v>15</v>
      </c>
      <c r="F421" s="414">
        <v>2016</v>
      </c>
      <c r="G421" s="415">
        <v>16</v>
      </c>
      <c r="H421" s="416">
        <v>12</v>
      </c>
      <c r="I421" s="417" t="s">
        <v>2123</v>
      </c>
      <c r="J421" s="438" t="s">
        <v>2105</v>
      </c>
      <c r="K421" s="439"/>
      <c r="L421" s="439"/>
      <c r="M421" s="440"/>
      <c r="N421" s="406" t="s">
        <v>2667</v>
      </c>
      <c r="O421" s="454">
        <v>11527.85</v>
      </c>
      <c r="P421" s="454">
        <v>0</v>
      </c>
      <c r="Q421" s="454">
        <v>0</v>
      </c>
      <c r="R421" s="455">
        <v>13471.51</v>
      </c>
      <c r="S421" s="632">
        <v>12147.37</v>
      </c>
      <c r="T421" s="430">
        <v>11</v>
      </c>
      <c r="U421" s="394">
        <f>V421-T421</f>
        <v>-11</v>
      </c>
      <c r="V421" s="409"/>
      <c r="W421" s="199"/>
      <c r="X421" s="312" t="str">
        <f t="shared" si="74"/>
        <v>16.12</v>
      </c>
      <c r="Y421" s="311" t="b">
        <f>COUNTIF('Codes SEC'!$B$2:$F$460,X421)&gt;0</f>
        <v>1</v>
      </c>
    </row>
    <row r="422" spans="1:25" ht="25.2" customHeight="1" x14ac:dyDescent="0.3">
      <c r="A422" s="379" t="s">
        <v>2544</v>
      </c>
      <c r="B422" s="379" t="s">
        <v>107</v>
      </c>
      <c r="C422" s="380">
        <v>1</v>
      </c>
      <c r="D422" s="381">
        <v>3</v>
      </c>
      <c r="E422" s="382">
        <v>15</v>
      </c>
      <c r="F422" s="383">
        <v>1000</v>
      </c>
      <c r="G422" s="384">
        <v>16</v>
      </c>
      <c r="H422" s="385">
        <v>12</v>
      </c>
      <c r="I422" s="386">
        <v>91612000</v>
      </c>
      <c r="J422" s="555" t="s">
        <v>2291</v>
      </c>
      <c r="K422" s="556"/>
      <c r="L422" s="556"/>
      <c r="M422" s="557"/>
      <c r="N422" s="513" t="s">
        <v>2294</v>
      </c>
      <c r="O422" s="553"/>
      <c r="P422" s="553">
        <v>0</v>
      </c>
      <c r="Q422" s="553">
        <v>170860.65</v>
      </c>
      <c r="R422" s="554">
        <v>167925.02</v>
      </c>
      <c r="S422" s="635">
        <v>159269.14000000001</v>
      </c>
      <c r="T422" s="393">
        <v>150</v>
      </c>
      <c r="U422" s="394">
        <f>V422-T422</f>
        <v>-150</v>
      </c>
      <c r="V422" s="393"/>
      <c r="W422" s="199"/>
      <c r="X422" s="312" t="str">
        <f t="shared" si="74"/>
        <v>16.12</v>
      </c>
      <c r="Y422" s="311" t="b">
        <f>COUNTIF('Codes SEC'!$B$2:$F$460,X422)&gt;0</f>
        <v>1</v>
      </c>
    </row>
    <row r="423" spans="1:25" ht="49.95" customHeight="1" x14ac:dyDescent="0.3">
      <c r="A423" s="379" t="s">
        <v>2544</v>
      </c>
      <c r="B423" s="410" t="s">
        <v>107</v>
      </c>
      <c r="C423" s="411">
        <v>1</v>
      </c>
      <c r="D423" s="412">
        <v>3</v>
      </c>
      <c r="E423" s="413">
        <v>15</v>
      </c>
      <c r="F423" s="414">
        <v>2014</v>
      </c>
      <c r="G423" s="415">
        <v>16</v>
      </c>
      <c r="H423" s="416">
        <v>12</v>
      </c>
      <c r="I423" s="417">
        <v>91612000</v>
      </c>
      <c r="J423" s="438" t="s">
        <v>2302</v>
      </c>
      <c r="K423" s="439" t="s">
        <v>2419</v>
      </c>
      <c r="L423" s="439" t="s">
        <v>2422</v>
      </c>
      <c r="M423" s="440">
        <v>44895</v>
      </c>
      <c r="N423" s="418" t="s">
        <v>2683</v>
      </c>
      <c r="O423" s="427"/>
      <c r="P423" s="427">
        <v>0</v>
      </c>
      <c r="Q423" s="427">
        <v>21312.78</v>
      </c>
      <c r="R423" s="428">
        <v>16616.07</v>
      </c>
      <c r="S423" s="623">
        <v>15616.68</v>
      </c>
      <c r="T423" s="430">
        <v>18</v>
      </c>
      <c r="U423" s="394">
        <f>V423-T423</f>
        <v>-18</v>
      </c>
      <c r="V423" s="430"/>
      <c r="W423" s="199"/>
      <c r="X423" s="312" t="str">
        <f t="shared" si="74"/>
        <v>16.12</v>
      </c>
      <c r="Y423" s="311" t="b">
        <f>COUNTIF('Codes SEC'!$B$2:$F$460,X423)&gt;0</f>
        <v>1</v>
      </c>
    </row>
    <row r="424" spans="1:25" ht="52.95" customHeight="1" x14ac:dyDescent="0.3">
      <c r="A424" s="379" t="s">
        <v>2544</v>
      </c>
      <c r="B424" s="410" t="s">
        <v>107</v>
      </c>
      <c r="C424" s="411">
        <v>1</v>
      </c>
      <c r="D424" s="412">
        <v>3</v>
      </c>
      <c r="E424" s="413">
        <v>15</v>
      </c>
      <c r="F424" s="414">
        <v>2015</v>
      </c>
      <c r="G424" s="415">
        <v>16</v>
      </c>
      <c r="H424" s="416">
        <v>12</v>
      </c>
      <c r="I424" s="417">
        <v>91612000</v>
      </c>
      <c r="J424" s="438" t="s">
        <v>2304</v>
      </c>
      <c r="K424" s="439" t="s">
        <v>2419</v>
      </c>
      <c r="L424" s="439" t="s">
        <v>2422</v>
      </c>
      <c r="M424" s="440">
        <v>44895</v>
      </c>
      <c r="N424" s="418" t="s">
        <v>2680</v>
      </c>
      <c r="O424" s="407"/>
      <c r="P424" s="407">
        <v>0</v>
      </c>
      <c r="Q424" s="407">
        <v>0</v>
      </c>
      <c r="R424" s="408">
        <v>0</v>
      </c>
      <c r="S424" s="624">
        <v>0</v>
      </c>
      <c r="T424" s="430">
        <v>0</v>
      </c>
      <c r="U424" s="394">
        <f>V424-T424</f>
        <v>0</v>
      </c>
      <c r="V424" s="430"/>
      <c r="W424" s="199"/>
      <c r="X424" s="312" t="str">
        <f t="shared" si="74"/>
        <v>16.12</v>
      </c>
      <c r="Y424" s="311" t="b">
        <f>COUNTIF('Codes SEC'!$B$2:$F$460,X424)&gt;0</f>
        <v>1</v>
      </c>
    </row>
    <row r="425" spans="1:25" ht="40.950000000000003" customHeight="1" x14ac:dyDescent="0.3">
      <c r="A425" s="379" t="s">
        <v>2544</v>
      </c>
      <c r="B425" s="410" t="s">
        <v>107</v>
      </c>
      <c r="C425" s="411">
        <v>1</v>
      </c>
      <c r="D425" s="412">
        <v>3</v>
      </c>
      <c r="E425" s="413">
        <v>15</v>
      </c>
      <c r="F425" s="414">
        <v>2016</v>
      </c>
      <c r="G425" s="415">
        <v>16</v>
      </c>
      <c r="H425" s="416">
        <v>12</v>
      </c>
      <c r="I425" s="417">
        <v>91612000</v>
      </c>
      <c r="J425" s="438" t="s">
        <v>2407</v>
      </c>
      <c r="K425" s="439" t="s">
        <v>2419</v>
      </c>
      <c r="L425" s="439" t="s">
        <v>2422</v>
      </c>
      <c r="M425" s="440">
        <v>44895</v>
      </c>
      <c r="N425" s="418" t="s">
        <v>2681</v>
      </c>
      <c r="O425" s="407"/>
      <c r="P425" s="407">
        <v>0</v>
      </c>
      <c r="Q425" s="407">
        <v>4815</v>
      </c>
      <c r="R425" s="408">
        <v>7762</v>
      </c>
      <c r="S425" s="624">
        <v>5836</v>
      </c>
      <c r="T425" s="430">
        <v>5</v>
      </c>
      <c r="U425" s="394">
        <f>V425-T425</f>
        <v>-5</v>
      </c>
      <c r="V425" s="430"/>
      <c r="W425" s="199"/>
      <c r="X425" s="312" t="str">
        <f t="shared" si="74"/>
        <v>16.12</v>
      </c>
      <c r="Y425" s="311" t="b">
        <f>COUNTIF('Codes SEC'!$B$2:$F$460,X425)&gt;0</f>
        <v>1</v>
      </c>
    </row>
    <row r="426" spans="1:25" ht="28.5" customHeight="1" x14ac:dyDescent="0.3">
      <c r="A426" s="379"/>
      <c r="B426" s="453" t="s">
        <v>107</v>
      </c>
      <c r="C426" s="464">
        <v>1</v>
      </c>
      <c r="D426" s="465">
        <v>3</v>
      </c>
      <c r="E426" s="466">
        <v>15</v>
      </c>
      <c r="F426" s="467">
        <v>1000</v>
      </c>
      <c r="G426" s="468">
        <v>16</v>
      </c>
      <c r="H426" s="558">
        <v>12</v>
      </c>
      <c r="I426" s="470">
        <v>91612000</v>
      </c>
      <c r="J426" s="420" t="s">
        <v>2306</v>
      </c>
      <c r="K426" s="421" t="s">
        <v>2419</v>
      </c>
      <c r="L426" s="421" t="s">
        <v>2422</v>
      </c>
      <c r="M426" s="422">
        <v>44895</v>
      </c>
      <c r="N426" s="473" t="s">
        <v>2549</v>
      </c>
      <c r="O426" s="553"/>
      <c r="P426" s="553">
        <v>0</v>
      </c>
      <c r="Q426" s="553">
        <v>68823.45</v>
      </c>
      <c r="R426" s="554">
        <v>0</v>
      </c>
      <c r="S426" s="635">
        <v>0</v>
      </c>
      <c r="T426" s="393"/>
      <c r="U426" s="394"/>
      <c r="V426" s="393"/>
      <c r="W426" s="199"/>
      <c r="X426" s="312" t="str">
        <f t="shared" si="74"/>
        <v>16.12</v>
      </c>
      <c r="Y426" s="311" t="b">
        <f>COUNTIF('Codes SEC'!$B$2:$F$460,X426)&gt;0</f>
        <v>1</v>
      </c>
    </row>
    <row r="427" spans="1:25" ht="25.2" customHeight="1" x14ac:dyDescent="0.3">
      <c r="A427" s="379" t="s">
        <v>2544</v>
      </c>
      <c r="B427" s="379" t="s">
        <v>107</v>
      </c>
      <c r="C427" s="380">
        <v>1</v>
      </c>
      <c r="D427" s="381">
        <v>3</v>
      </c>
      <c r="E427" s="382">
        <v>15</v>
      </c>
      <c r="F427" s="383">
        <v>1000</v>
      </c>
      <c r="G427" s="384">
        <v>16</v>
      </c>
      <c r="H427" s="385">
        <v>20</v>
      </c>
      <c r="I427" s="386">
        <v>91620000</v>
      </c>
      <c r="J427" s="555" t="s">
        <v>2292</v>
      </c>
      <c r="K427" s="556"/>
      <c r="L427" s="556"/>
      <c r="M427" s="557"/>
      <c r="N427" s="390" t="s">
        <v>2293</v>
      </c>
      <c r="O427" s="553"/>
      <c r="P427" s="553">
        <v>0</v>
      </c>
      <c r="Q427" s="553">
        <v>0</v>
      </c>
      <c r="R427" s="554">
        <v>52580.9</v>
      </c>
      <c r="S427" s="635">
        <v>39305.83</v>
      </c>
      <c r="T427" s="393">
        <v>40</v>
      </c>
      <c r="U427" s="394">
        <f t="shared" ref="U427:U435" si="75">V427-T427</f>
        <v>-40</v>
      </c>
      <c r="V427" s="393"/>
      <c r="W427" s="199"/>
      <c r="X427" s="312" t="str">
        <f t="shared" si="74"/>
        <v>16.20</v>
      </c>
      <c r="Y427" s="311" t="b">
        <f>COUNTIF('Codes SEC'!$B$2:$F$460,X427)&gt;0</f>
        <v>1</v>
      </c>
    </row>
    <row r="428" spans="1:25" ht="48" customHeight="1" x14ac:dyDescent="0.3">
      <c r="A428" s="379" t="s">
        <v>2544</v>
      </c>
      <c r="B428" s="410" t="s">
        <v>107</v>
      </c>
      <c r="C428" s="411">
        <v>1</v>
      </c>
      <c r="D428" s="412">
        <v>3</v>
      </c>
      <c r="E428" s="413">
        <v>15</v>
      </c>
      <c r="F428" s="414">
        <v>2014</v>
      </c>
      <c r="G428" s="415">
        <v>16</v>
      </c>
      <c r="H428" s="416">
        <v>20</v>
      </c>
      <c r="I428" s="417">
        <v>91620000</v>
      </c>
      <c r="J428" s="438" t="s">
        <v>2303</v>
      </c>
      <c r="K428" s="439" t="s">
        <v>2419</v>
      </c>
      <c r="L428" s="439" t="s">
        <v>2422</v>
      </c>
      <c r="M428" s="440">
        <v>44895</v>
      </c>
      <c r="N428" s="418" t="s">
        <v>2679</v>
      </c>
      <c r="O428" s="427"/>
      <c r="P428" s="427">
        <v>0</v>
      </c>
      <c r="Q428" s="427">
        <v>605</v>
      </c>
      <c r="R428" s="428">
        <v>0</v>
      </c>
      <c r="S428" s="623">
        <v>0</v>
      </c>
      <c r="T428" s="430">
        <v>0</v>
      </c>
      <c r="U428" s="394">
        <f t="shared" si="75"/>
        <v>0</v>
      </c>
      <c r="V428" s="430"/>
      <c r="W428" s="199"/>
      <c r="X428" s="312" t="str">
        <f t="shared" si="74"/>
        <v>16.20</v>
      </c>
      <c r="Y428" s="311" t="b">
        <f>COUNTIF('Codes SEC'!$B$2:$F$460,X428)&gt;0</f>
        <v>1</v>
      </c>
    </row>
    <row r="429" spans="1:25" ht="51" customHeight="1" x14ac:dyDescent="0.3">
      <c r="A429" s="379" t="s">
        <v>2544</v>
      </c>
      <c r="B429" s="410" t="s">
        <v>107</v>
      </c>
      <c r="C429" s="411">
        <v>1</v>
      </c>
      <c r="D429" s="412">
        <v>3</v>
      </c>
      <c r="E429" s="413">
        <v>15</v>
      </c>
      <c r="F429" s="414">
        <v>2015</v>
      </c>
      <c r="G429" s="415">
        <v>16</v>
      </c>
      <c r="H429" s="416">
        <v>20</v>
      </c>
      <c r="I429" s="417">
        <v>91620000</v>
      </c>
      <c r="J429" s="438" t="s">
        <v>2305</v>
      </c>
      <c r="K429" s="439" t="s">
        <v>2419</v>
      </c>
      <c r="L429" s="439" t="s">
        <v>2422</v>
      </c>
      <c r="M429" s="440">
        <v>44895</v>
      </c>
      <c r="N429" s="418" t="s">
        <v>2678</v>
      </c>
      <c r="O429" s="407"/>
      <c r="P429" s="407">
        <v>0</v>
      </c>
      <c r="Q429" s="407">
        <v>0</v>
      </c>
      <c r="R429" s="408">
        <v>1500</v>
      </c>
      <c r="S429" s="624">
        <v>0</v>
      </c>
      <c r="T429" s="430">
        <v>0</v>
      </c>
      <c r="U429" s="394">
        <f t="shared" si="75"/>
        <v>0</v>
      </c>
      <c r="V429" s="430"/>
      <c r="W429" s="199"/>
      <c r="X429" s="312" t="str">
        <f t="shared" si="74"/>
        <v>16.20</v>
      </c>
      <c r="Y429" s="311" t="b">
        <f>COUNTIF('Codes SEC'!$B$2:$F$460,X429)&gt;0</f>
        <v>1</v>
      </c>
    </row>
    <row r="430" spans="1:25" ht="39.6" customHeight="1" x14ac:dyDescent="0.3">
      <c r="A430" s="379" t="s">
        <v>2544</v>
      </c>
      <c r="B430" s="410" t="s">
        <v>107</v>
      </c>
      <c r="C430" s="411">
        <v>1</v>
      </c>
      <c r="D430" s="412">
        <v>3</v>
      </c>
      <c r="E430" s="413">
        <v>15</v>
      </c>
      <c r="F430" s="414">
        <v>2016</v>
      </c>
      <c r="G430" s="415">
        <v>16</v>
      </c>
      <c r="H430" s="416">
        <v>20</v>
      </c>
      <c r="I430" s="417">
        <v>91620000</v>
      </c>
      <c r="J430" s="438" t="s">
        <v>2408</v>
      </c>
      <c r="K430" s="439" t="s">
        <v>2419</v>
      </c>
      <c r="L430" s="439" t="s">
        <v>2422</v>
      </c>
      <c r="M430" s="440">
        <v>44895</v>
      </c>
      <c r="N430" s="418" t="s">
        <v>2682</v>
      </c>
      <c r="O430" s="407"/>
      <c r="P430" s="407">
        <v>0</v>
      </c>
      <c r="Q430" s="407">
        <v>0</v>
      </c>
      <c r="R430" s="408">
        <v>0</v>
      </c>
      <c r="S430" s="624">
        <v>0</v>
      </c>
      <c r="T430" s="430">
        <v>0</v>
      </c>
      <c r="U430" s="394">
        <f t="shared" si="75"/>
        <v>0</v>
      </c>
      <c r="V430" s="430"/>
      <c r="W430" s="199"/>
      <c r="X430" s="312" t="str">
        <f t="shared" si="74"/>
        <v>16.20</v>
      </c>
      <c r="Y430" s="311" t="b">
        <f>COUNTIF('Codes SEC'!$B$2:$F$460,X430)&gt;0</f>
        <v>1</v>
      </c>
    </row>
    <row r="431" spans="1:25" ht="24" x14ac:dyDescent="0.3">
      <c r="A431" s="379" t="s">
        <v>2544</v>
      </c>
      <c r="B431" s="379" t="s">
        <v>107</v>
      </c>
      <c r="C431" s="380">
        <v>1</v>
      </c>
      <c r="D431" s="381">
        <v>3</v>
      </c>
      <c r="E431" s="382">
        <v>15</v>
      </c>
      <c r="F431" s="383">
        <v>1000</v>
      </c>
      <c r="G431" s="384">
        <v>26</v>
      </c>
      <c r="H431" s="385">
        <v>10</v>
      </c>
      <c r="I431" s="386" t="s">
        <v>2136</v>
      </c>
      <c r="J431" s="420" t="s">
        <v>2107</v>
      </c>
      <c r="K431" s="559"/>
      <c r="L431" s="559"/>
      <c r="M431" s="560"/>
      <c r="N431" s="561" t="s">
        <v>100</v>
      </c>
      <c r="O431" s="423">
        <v>695.3900000000001</v>
      </c>
      <c r="P431" s="423">
        <v>385.22</v>
      </c>
      <c r="Q431" s="423">
        <v>209.81</v>
      </c>
      <c r="R431" s="424">
        <v>27</v>
      </c>
      <c r="S431" s="478">
        <v>3161.49</v>
      </c>
      <c r="T431" s="436">
        <v>1</v>
      </c>
      <c r="U431" s="394">
        <f t="shared" si="75"/>
        <v>-1</v>
      </c>
      <c r="V431" s="393"/>
      <c r="W431" s="199"/>
      <c r="X431" s="312" t="str">
        <f t="shared" si="74"/>
        <v>26.10</v>
      </c>
      <c r="Y431" s="311" t="b">
        <f>COUNTIF('Codes SEC'!$B$2:$F$460,X431)&gt;0</f>
        <v>1</v>
      </c>
    </row>
    <row r="432" spans="1:25" ht="36" x14ac:dyDescent="0.3">
      <c r="A432" s="379" t="s">
        <v>2544</v>
      </c>
      <c r="B432" s="410" t="s">
        <v>107</v>
      </c>
      <c r="C432" s="411">
        <v>1</v>
      </c>
      <c r="D432" s="412">
        <v>3</v>
      </c>
      <c r="E432" s="413">
        <v>15</v>
      </c>
      <c r="F432" s="414">
        <v>2017</v>
      </c>
      <c r="G432" s="415">
        <v>28</v>
      </c>
      <c r="H432" s="416">
        <v>30</v>
      </c>
      <c r="I432" s="417" t="s">
        <v>2133</v>
      </c>
      <c r="J432" s="438" t="s">
        <v>2108</v>
      </c>
      <c r="K432" s="439"/>
      <c r="L432" s="439"/>
      <c r="M432" s="440"/>
      <c r="N432" s="418" t="s">
        <v>2668</v>
      </c>
      <c r="O432" s="407">
        <v>110380.25</v>
      </c>
      <c r="P432" s="407">
        <v>116012.81</v>
      </c>
      <c r="Q432" s="407">
        <v>120030.67</v>
      </c>
      <c r="R432" s="408">
        <v>134674.9</v>
      </c>
      <c r="S432" s="624">
        <v>137761.85</v>
      </c>
      <c r="T432" s="430">
        <v>122</v>
      </c>
      <c r="U432" s="394">
        <f t="shared" si="75"/>
        <v>-122</v>
      </c>
      <c r="V432" s="430"/>
      <c r="W432" s="199"/>
      <c r="X432" s="312" t="str">
        <f t="shared" si="74"/>
        <v>28.30</v>
      </c>
      <c r="Y432" s="311" t="b">
        <f>COUNTIF('Codes SEC'!$B$2:$F$460,X432)&gt;0</f>
        <v>1</v>
      </c>
    </row>
    <row r="433" spans="1:25" ht="14.4" x14ac:dyDescent="0.3">
      <c r="A433" s="379" t="s">
        <v>2544</v>
      </c>
      <c r="B433" s="379" t="s">
        <v>107</v>
      </c>
      <c r="C433" s="380">
        <v>1</v>
      </c>
      <c r="D433" s="381">
        <v>3</v>
      </c>
      <c r="E433" s="382">
        <v>15</v>
      </c>
      <c r="F433" s="383">
        <v>1000</v>
      </c>
      <c r="G433" s="384">
        <v>28</v>
      </c>
      <c r="H433" s="385">
        <v>30</v>
      </c>
      <c r="I433" s="386" t="s">
        <v>2133</v>
      </c>
      <c r="J433" s="387" t="s">
        <v>1971</v>
      </c>
      <c r="K433" s="388"/>
      <c r="L433" s="388"/>
      <c r="M433" s="389"/>
      <c r="N433" s="390" t="s">
        <v>91</v>
      </c>
      <c r="O433" s="423">
        <v>1729579.11</v>
      </c>
      <c r="P433" s="423">
        <v>1797905.41</v>
      </c>
      <c r="Q433" s="423">
        <v>1884973.42</v>
      </c>
      <c r="R433" s="424">
        <v>1825743.78</v>
      </c>
      <c r="S433" s="478">
        <v>2092817.63</v>
      </c>
      <c r="T433" s="436">
        <v>1614</v>
      </c>
      <c r="U433" s="394">
        <f t="shared" si="75"/>
        <v>-1614</v>
      </c>
      <c r="V433" s="436"/>
      <c r="W433" s="199"/>
      <c r="X433" s="312" t="str">
        <f t="shared" si="74"/>
        <v>28.30</v>
      </c>
      <c r="Y433" s="311" t="b">
        <f>COUNTIF('Codes SEC'!$B$2:$F$460,X433)&gt;0</f>
        <v>1</v>
      </c>
    </row>
    <row r="434" spans="1:25" ht="28.2" customHeight="1" x14ac:dyDescent="0.3">
      <c r="A434" s="379" t="s">
        <v>2544</v>
      </c>
      <c r="B434" s="410" t="s">
        <v>107</v>
      </c>
      <c r="C434" s="411">
        <v>1</v>
      </c>
      <c r="D434" s="412">
        <v>3</v>
      </c>
      <c r="E434" s="413">
        <v>15</v>
      </c>
      <c r="F434" s="414">
        <v>2012</v>
      </c>
      <c r="G434" s="415">
        <v>31</v>
      </c>
      <c r="H434" s="416">
        <v>32</v>
      </c>
      <c r="I434" s="417">
        <v>93132000</v>
      </c>
      <c r="J434" s="438" t="s">
        <v>2693</v>
      </c>
      <c r="K434" s="404" t="s">
        <v>2419</v>
      </c>
      <c r="L434" s="404" t="s">
        <v>2605</v>
      </c>
      <c r="M434" s="405">
        <v>45835</v>
      </c>
      <c r="N434" s="418" t="s">
        <v>2717</v>
      </c>
      <c r="O434" s="427"/>
      <c r="P434" s="427"/>
      <c r="Q434" s="427"/>
      <c r="R434" s="428"/>
      <c r="S434" s="623">
        <v>8350.56</v>
      </c>
      <c r="T434" s="430">
        <v>0</v>
      </c>
      <c r="U434" s="394"/>
      <c r="V434" s="430"/>
      <c r="W434" s="199"/>
      <c r="X434" s="312"/>
      <c r="Y434" s="311"/>
    </row>
    <row r="435" spans="1:25" ht="24" customHeight="1" x14ac:dyDescent="0.3">
      <c r="A435" s="379" t="s">
        <v>2544</v>
      </c>
      <c r="B435" s="379" t="s">
        <v>107</v>
      </c>
      <c r="C435" s="380">
        <v>1</v>
      </c>
      <c r="D435" s="381">
        <v>3</v>
      </c>
      <c r="E435" s="382">
        <v>15</v>
      </c>
      <c r="F435" s="383">
        <v>1000</v>
      </c>
      <c r="G435" s="384">
        <v>31</v>
      </c>
      <c r="H435" s="385">
        <v>32</v>
      </c>
      <c r="I435" s="386" t="s">
        <v>2134</v>
      </c>
      <c r="J435" s="387" t="s">
        <v>1972</v>
      </c>
      <c r="K435" s="388"/>
      <c r="L435" s="388"/>
      <c r="M435" s="389"/>
      <c r="N435" s="390" t="s">
        <v>92</v>
      </c>
      <c r="O435" s="391">
        <v>0</v>
      </c>
      <c r="P435" s="391">
        <v>0</v>
      </c>
      <c r="Q435" s="391">
        <v>0</v>
      </c>
      <c r="R435" s="392">
        <v>0</v>
      </c>
      <c r="S435" s="477">
        <v>0</v>
      </c>
      <c r="T435" s="436">
        <v>0</v>
      </c>
      <c r="U435" s="394">
        <f t="shared" si="75"/>
        <v>0</v>
      </c>
      <c r="V435" s="436"/>
      <c r="W435" s="199"/>
      <c r="X435" s="312" t="str">
        <f>G435&amp;"."&amp;H435</f>
        <v>31.32</v>
      </c>
      <c r="Y435" s="311" t="b">
        <f>COUNTIF('Codes SEC'!$B$2:$F$460,X435)&gt;0</f>
        <v>1</v>
      </c>
    </row>
    <row r="436" spans="1:25" ht="14.4" x14ac:dyDescent="0.3">
      <c r="A436" s="379"/>
      <c r="B436" s="379"/>
      <c r="C436" s="380">
        <v>1</v>
      </c>
      <c r="D436" s="381">
        <v>3</v>
      </c>
      <c r="E436" s="382">
        <v>15</v>
      </c>
      <c r="F436" s="383">
        <v>1000</v>
      </c>
      <c r="G436" s="384">
        <v>33</v>
      </c>
      <c r="H436" s="385" t="s">
        <v>160</v>
      </c>
      <c r="I436" s="386" t="s">
        <v>2135</v>
      </c>
      <c r="J436" s="387" t="s">
        <v>2200</v>
      </c>
      <c r="K436" s="388"/>
      <c r="L436" s="388"/>
      <c r="M436" s="389"/>
      <c r="N436" s="390" t="s">
        <v>2545</v>
      </c>
      <c r="O436" s="391">
        <v>1941204.89</v>
      </c>
      <c r="P436" s="391"/>
      <c r="Q436" s="391"/>
      <c r="R436" s="392"/>
      <c r="S436" s="477">
        <v>0</v>
      </c>
      <c r="T436" s="393"/>
      <c r="U436" s="394"/>
      <c r="V436" s="393"/>
      <c r="W436" s="199"/>
      <c r="X436" s="312" t="str">
        <f>G436&amp;"."&amp;H436</f>
        <v>33.00</v>
      </c>
      <c r="Y436" s="311" t="b">
        <f>COUNTIF('Codes SEC'!$B$2:$F$460,X436)&gt;0</f>
        <v>1</v>
      </c>
    </row>
    <row r="437" spans="1:25" ht="24" x14ac:dyDescent="0.3">
      <c r="A437" s="379" t="s">
        <v>2544</v>
      </c>
      <c r="B437" s="410" t="s">
        <v>107</v>
      </c>
      <c r="C437" s="411">
        <v>1</v>
      </c>
      <c r="D437" s="412">
        <v>3</v>
      </c>
      <c r="E437" s="413">
        <v>15</v>
      </c>
      <c r="F437" s="414">
        <v>2017</v>
      </c>
      <c r="G437" s="415">
        <v>34</v>
      </c>
      <c r="H437" s="416">
        <v>41</v>
      </c>
      <c r="I437" s="417">
        <v>93441000</v>
      </c>
      <c r="J437" s="438" t="s">
        <v>2550</v>
      </c>
      <c r="K437" s="439" t="s">
        <v>2419</v>
      </c>
      <c r="L437" s="439" t="s">
        <v>2502</v>
      </c>
      <c r="M437" s="440">
        <v>45455</v>
      </c>
      <c r="N437" s="406" t="s">
        <v>2669</v>
      </c>
      <c r="O437" s="407"/>
      <c r="P437" s="407"/>
      <c r="Q437" s="407"/>
      <c r="R437" s="408">
        <v>6788.33</v>
      </c>
      <c r="S437" s="624">
        <v>786.4</v>
      </c>
      <c r="T437" s="409">
        <v>0</v>
      </c>
      <c r="U437" s="394">
        <f t="shared" ref="U437:U444" si="76">V437-T437</f>
        <v>0</v>
      </c>
      <c r="V437" s="409"/>
      <c r="W437" s="199"/>
      <c r="X437" s="312" t="str">
        <f>G437&amp;"."&amp;H437</f>
        <v>34.41</v>
      </c>
      <c r="Y437" s="311" t="b">
        <f>COUNTIF('Codes SEC'!$B$2:$F$460,X437)&gt;0</f>
        <v>1</v>
      </c>
    </row>
    <row r="438" spans="1:25" ht="28.2" customHeight="1" x14ac:dyDescent="0.3">
      <c r="A438" s="379" t="s">
        <v>2544</v>
      </c>
      <c r="B438" s="379" t="s">
        <v>107</v>
      </c>
      <c r="C438" s="380">
        <v>1</v>
      </c>
      <c r="D438" s="381">
        <v>3</v>
      </c>
      <c r="E438" s="382">
        <v>15</v>
      </c>
      <c r="F438" s="383">
        <v>1000</v>
      </c>
      <c r="G438" s="384">
        <v>38</v>
      </c>
      <c r="H438" s="385">
        <v>10</v>
      </c>
      <c r="I438" s="386">
        <v>93810000</v>
      </c>
      <c r="J438" s="388" t="s">
        <v>2718</v>
      </c>
      <c r="K438" s="421" t="s">
        <v>2419</v>
      </c>
      <c r="L438" s="421" t="s">
        <v>2605</v>
      </c>
      <c r="M438" s="422">
        <v>45903</v>
      </c>
      <c r="N438" s="473" t="s">
        <v>2694</v>
      </c>
      <c r="O438" s="566"/>
      <c r="P438" s="566"/>
      <c r="Q438" s="566"/>
      <c r="R438" s="567"/>
      <c r="S438" s="627">
        <v>0</v>
      </c>
      <c r="T438" s="436">
        <v>0</v>
      </c>
      <c r="U438" s="394">
        <f>V438-T438</f>
        <v>0</v>
      </c>
      <c r="V438" s="436"/>
      <c r="W438" s="199"/>
      <c r="X438" s="312"/>
      <c r="Y438" s="311"/>
    </row>
    <row r="439" spans="1:25" ht="28.2" customHeight="1" x14ac:dyDescent="0.3">
      <c r="A439" s="383" t="s">
        <v>2544</v>
      </c>
      <c r="B439" s="460" t="s">
        <v>107</v>
      </c>
      <c r="C439" s="411">
        <v>1</v>
      </c>
      <c r="D439" s="412">
        <v>3</v>
      </c>
      <c r="E439" s="413">
        <v>15</v>
      </c>
      <c r="F439" s="414">
        <v>2013</v>
      </c>
      <c r="G439" s="415">
        <v>38</v>
      </c>
      <c r="H439" s="416">
        <v>10</v>
      </c>
      <c r="I439" s="417" t="s">
        <v>2132</v>
      </c>
      <c r="J439" s="438" t="s">
        <v>2114</v>
      </c>
      <c r="K439" s="439"/>
      <c r="L439" s="439"/>
      <c r="M439" s="440"/>
      <c r="N439" s="426" t="s">
        <v>2670</v>
      </c>
      <c r="O439" s="427">
        <v>54831.67</v>
      </c>
      <c r="P439" s="427">
        <v>25042.86</v>
      </c>
      <c r="Q439" s="427">
        <v>44351.22</v>
      </c>
      <c r="R439" s="428">
        <v>56808.02</v>
      </c>
      <c r="S439" s="623">
        <v>33202.85</v>
      </c>
      <c r="T439" s="430">
        <v>0</v>
      </c>
      <c r="U439" s="394">
        <f t="shared" si="76"/>
        <v>0</v>
      </c>
      <c r="V439" s="430"/>
      <c r="W439" s="199"/>
      <c r="X439" s="312" t="str">
        <f>G439&amp;"."&amp;H439</f>
        <v>38.10</v>
      </c>
      <c r="Y439" s="311" t="b">
        <f>COUNTIF('Codes SEC'!$B$2:$F$460,X439)&gt;0</f>
        <v>1</v>
      </c>
    </row>
    <row r="440" spans="1:25" ht="32.4" customHeight="1" x14ac:dyDescent="0.3">
      <c r="A440" s="379" t="s">
        <v>2544</v>
      </c>
      <c r="B440" s="410" t="s">
        <v>107</v>
      </c>
      <c r="C440" s="411">
        <v>1</v>
      </c>
      <c r="D440" s="412">
        <v>3</v>
      </c>
      <c r="E440" s="413">
        <v>15</v>
      </c>
      <c r="F440" s="414">
        <v>2016</v>
      </c>
      <c r="G440" s="415">
        <v>38</v>
      </c>
      <c r="H440" s="416">
        <v>50</v>
      </c>
      <c r="I440" s="417" t="s">
        <v>2152</v>
      </c>
      <c r="J440" s="438" t="s">
        <v>2106</v>
      </c>
      <c r="K440" s="439"/>
      <c r="L440" s="439"/>
      <c r="M440" s="440"/>
      <c r="N440" s="406" t="s">
        <v>2671</v>
      </c>
      <c r="O440" s="454"/>
      <c r="P440" s="454">
        <v>0</v>
      </c>
      <c r="Q440" s="454">
        <v>0</v>
      </c>
      <c r="R440" s="455">
        <v>0</v>
      </c>
      <c r="S440" s="632">
        <v>58.47</v>
      </c>
      <c r="T440" s="430">
        <v>1</v>
      </c>
      <c r="U440" s="394">
        <f t="shared" si="76"/>
        <v>-1</v>
      </c>
      <c r="V440" s="430"/>
      <c r="W440" s="199"/>
      <c r="X440" s="312" t="str">
        <f>G440&amp;"."&amp;H440</f>
        <v>38.50</v>
      </c>
      <c r="Y440" s="311" t="b">
        <f>COUNTIF('Codes SEC'!$B$2:$F$460,X440)&gt;0</f>
        <v>1</v>
      </c>
    </row>
    <row r="441" spans="1:25" ht="14.4" x14ac:dyDescent="0.3">
      <c r="A441" s="379" t="s">
        <v>2544</v>
      </c>
      <c r="B441" s="383" t="s">
        <v>107</v>
      </c>
      <c r="C441" s="380">
        <v>1</v>
      </c>
      <c r="D441" s="381">
        <v>3</v>
      </c>
      <c r="E441" s="382">
        <v>15</v>
      </c>
      <c r="F441" s="383">
        <v>1000</v>
      </c>
      <c r="G441" s="384">
        <v>39</v>
      </c>
      <c r="H441" s="385">
        <v>10</v>
      </c>
      <c r="I441" s="386" t="s">
        <v>2125</v>
      </c>
      <c r="J441" s="420" t="s">
        <v>2115</v>
      </c>
      <c r="K441" s="421"/>
      <c r="L441" s="421"/>
      <c r="M441" s="422"/>
      <c r="N441" s="451" t="s">
        <v>111</v>
      </c>
      <c r="O441" s="423">
        <v>575.22</v>
      </c>
      <c r="P441" s="423">
        <v>0</v>
      </c>
      <c r="Q441" s="423">
        <v>1650090.09</v>
      </c>
      <c r="R441" s="424">
        <v>0</v>
      </c>
      <c r="S441" s="478">
        <v>2340.25</v>
      </c>
      <c r="T441" s="436">
        <v>0</v>
      </c>
      <c r="U441" s="394">
        <f t="shared" si="76"/>
        <v>0</v>
      </c>
      <c r="V441" s="436"/>
      <c r="W441" s="199"/>
      <c r="X441" s="312" t="str">
        <f>G441&amp;"."&amp;H441</f>
        <v>39.10</v>
      </c>
      <c r="Y441" s="311" t="b">
        <f>COUNTIF('Codes SEC'!$B$2:$F$460,X441)&gt;0</f>
        <v>1</v>
      </c>
    </row>
    <row r="442" spans="1:25" ht="14.4" x14ac:dyDescent="0.3">
      <c r="A442" s="379" t="s">
        <v>2544</v>
      </c>
      <c r="B442" s="379" t="s">
        <v>107</v>
      </c>
      <c r="C442" s="380">
        <v>1</v>
      </c>
      <c r="D442" s="381">
        <v>3</v>
      </c>
      <c r="E442" s="382">
        <v>15</v>
      </c>
      <c r="F442" s="383">
        <v>1000</v>
      </c>
      <c r="G442" s="384">
        <v>39</v>
      </c>
      <c r="H442" s="385">
        <v>10</v>
      </c>
      <c r="I442" s="386">
        <v>93910000</v>
      </c>
      <c r="J442" s="387" t="s">
        <v>1973</v>
      </c>
      <c r="K442" s="388"/>
      <c r="L442" s="388"/>
      <c r="M442" s="389"/>
      <c r="N442" s="390" t="s">
        <v>2504</v>
      </c>
      <c r="O442" s="423">
        <v>70720</v>
      </c>
      <c r="P442" s="423">
        <v>0</v>
      </c>
      <c r="Q442" s="423">
        <v>129920</v>
      </c>
      <c r="R442" s="424">
        <v>68320</v>
      </c>
      <c r="S442" s="478">
        <v>64020</v>
      </c>
      <c r="T442" s="393">
        <v>30</v>
      </c>
      <c r="U442" s="394">
        <f t="shared" si="76"/>
        <v>-30</v>
      </c>
      <c r="V442" s="393"/>
      <c r="W442" s="199"/>
      <c r="X442" s="312" t="str">
        <f>G442&amp;"."&amp;H442</f>
        <v>39.10</v>
      </c>
      <c r="Y442" s="311" t="b">
        <f>COUNTIF('Codes SEC'!$B$2:$F$460,X442)&gt;0</f>
        <v>1</v>
      </c>
    </row>
    <row r="443" spans="1:25" ht="14.4" x14ac:dyDescent="0.3">
      <c r="A443" s="379" t="s">
        <v>2544</v>
      </c>
      <c r="B443" s="379" t="s">
        <v>107</v>
      </c>
      <c r="C443" s="380">
        <v>1</v>
      </c>
      <c r="D443" s="381">
        <v>3</v>
      </c>
      <c r="E443" s="382">
        <v>15</v>
      </c>
      <c r="F443" s="383">
        <v>1000</v>
      </c>
      <c r="G443" s="384">
        <v>41</v>
      </c>
      <c r="H443" s="385">
        <v>30</v>
      </c>
      <c r="I443" s="386">
        <v>94130000</v>
      </c>
      <c r="J443" s="388" t="s">
        <v>2608</v>
      </c>
      <c r="K443" s="421" t="s">
        <v>2419</v>
      </c>
      <c r="L443" s="421" t="s">
        <v>2605</v>
      </c>
      <c r="M443" s="422">
        <v>45740</v>
      </c>
      <c r="N443" s="390" t="s">
        <v>2782</v>
      </c>
      <c r="O443" s="423"/>
      <c r="P443" s="423"/>
      <c r="Q443" s="423"/>
      <c r="R443" s="424"/>
      <c r="S443" s="478">
        <v>1387586.22</v>
      </c>
      <c r="T443" s="393">
        <v>0</v>
      </c>
      <c r="U443" s="394">
        <f t="shared" si="76"/>
        <v>0</v>
      </c>
      <c r="V443" s="393"/>
      <c r="W443" s="199"/>
      <c r="X443" s="312"/>
      <c r="Y443" s="311"/>
    </row>
    <row r="444" spans="1:25" ht="24" x14ac:dyDescent="0.3">
      <c r="A444" s="379" t="s">
        <v>2544</v>
      </c>
      <c r="B444" s="410" t="s">
        <v>107</v>
      </c>
      <c r="C444" s="411">
        <v>1</v>
      </c>
      <c r="D444" s="412">
        <v>3</v>
      </c>
      <c r="E444" s="413">
        <v>15</v>
      </c>
      <c r="F444" s="414">
        <v>2017</v>
      </c>
      <c r="G444" s="415">
        <v>43</v>
      </c>
      <c r="H444" s="416">
        <v>21</v>
      </c>
      <c r="I444" s="417">
        <v>94321000</v>
      </c>
      <c r="J444" s="404" t="s">
        <v>2715</v>
      </c>
      <c r="K444" s="439" t="s">
        <v>2419</v>
      </c>
      <c r="L444" s="439" t="s">
        <v>2605</v>
      </c>
      <c r="M444" s="440">
        <v>45940</v>
      </c>
      <c r="N444" s="418" t="s">
        <v>2716</v>
      </c>
      <c r="O444" s="427"/>
      <c r="P444" s="427"/>
      <c r="Q444" s="427"/>
      <c r="R444" s="428"/>
      <c r="S444" s="623">
        <v>800.55</v>
      </c>
      <c r="T444" s="409">
        <v>0</v>
      </c>
      <c r="U444" s="394">
        <f t="shared" si="76"/>
        <v>0</v>
      </c>
      <c r="V444" s="409"/>
      <c r="W444" s="199"/>
      <c r="X444" s="312"/>
      <c r="Y444" s="311"/>
    </row>
    <row r="445" spans="1:25" ht="36" x14ac:dyDescent="0.3">
      <c r="A445" s="379" t="s">
        <v>2544</v>
      </c>
      <c r="B445" s="410" t="s">
        <v>107</v>
      </c>
      <c r="C445" s="411">
        <v>2</v>
      </c>
      <c r="D445" s="412">
        <v>3</v>
      </c>
      <c r="E445" s="413">
        <v>15</v>
      </c>
      <c r="F445" s="414">
        <v>2017</v>
      </c>
      <c r="G445" s="415" t="s">
        <v>126</v>
      </c>
      <c r="H445" s="416" t="s">
        <v>133</v>
      </c>
      <c r="I445" s="417">
        <v>90810002</v>
      </c>
      <c r="J445" s="438" t="s">
        <v>2120</v>
      </c>
      <c r="K445" s="439"/>
      <c r="L445" s="439"/>
      <c r="M445" s="440"/>
      <c r="N445" s="426" t="s">
        <v>2672</v>
      </c>
      <c r="O445" s="427">
        <v>1011083.0900000001</v>
      </c>
      <c r="P445" s="427">
        <v>901089.91</v>
      </c>
      <c r="Q445" s="427">
        <v>28712.02</v>
      </c>
      <c r="R445" s="428">
        <v>1131036.83</v>
      </c>
      <c r="S445" s="623">
        <v>43898.2</v>
      </c>
      <c r="T445" s="430">
        <v>856</v>
      </c>
      <c r="U445" s="394">
        <f>V445-T445</f>
        <v>-856</v>
      </c>
      <c r="V445" s="430"/>
      <c r="W445" s="199"/>
      <c r="X445" s="312" t="str">
        <f>G445&amp;"."&amp;H445</f>
        <v>08.10</v>
      </c>
      <c r="Y445" s="311" t="b">
        <f>COUNTIF('Codes SEC'!$B$2:$F$460,X445)&gt;0</f>
        <v>1</v>
      </c>
    </row>
    <row r="446" spans="1:25" ht="36" x14ac:dyDescent="0.3">
      <c r="A446" s="383" t="s">
        <v>2544</v>
      </c>
      <c r="B446" s="460" t="s">
        <v>107</v>
      </c>
      <c r="C446" s="411">
        <v>2</v>
      </c>
      <c r="D446" s="412">
        <v>3</v>
      </c>
      <c r="E446" s="413">
        <v>15</v>
      </c>
      <c r="F446" s="414">
        <v>2017</v>
      </c>
      <c r="G446" s="415">
        <v>76</v>
      </c>
      <c r="H446" s="416">
        <v>11</v>
      </c>
      <c r="I446" s="417" t="s">
        <v>2141</v>
      </c>
      <c r="J446" s="438" t="s">
        <v>2121</v>
      </c>
      <c r="K446" s="439"/>
      <c r="L446" s="439"/>
      <c r="M446" s="440"/>
      <c r="N446" s="418" t="s">
        <v>2673</v>
      </c>
      <c r="O446" s="407">
        <v>256988.99</v>
      </c>
      <c r="P446" s="407">
        <v>4000</v>
      </c>
      <c r="Q446" s="407">
        <v>89978</v>
      </c>
      <c r="R446" s="408">
        <v>14001</v>
      </c>
      <c r="S446" s="624">
        <v>0</v>
      </c>
      <c r="T446" s="430">
        <v>7</v>
      </c>
      <c r="U446" s="394">
        <f>V446-T446</f>
        <v>-7</v>
      </c>
      <c r="V446" s="430"/>
      <c r="W446" s="199"/>
      <c r="X446" s="312" t="str">
        <f>G446&amp;"."&amp;H446</f>
        <v>76.11</v>
      </c>
      <c r="Y446" s="311" t="b">
        <f>COUNTIF('Codes SEC'!$B$2:$F$460,X446)&gt;0</f>
        <v>1</v>
      </c>
    </row>
    <row r="447" spans="1:25" ht="43.5" customHeight="1" x14ac:dyDescent="0.3">
      <c r="A447" s="383" t="s">
        <v>2544</v>
      </c>
      <c r="B447" s="460" t="s">
        <v>107</v>
      </c>
      <c r="C447" s="411">
        <v>2</v>
      </c>
      <c r="D447" s="412">
        <v>3</v>
      </c>
      <c r="E447" s="413">
        <v>15</v>
      </c>
      <c r="F447" s="414">
        <v>2017</v>
      </c>
      <c r="G447" s="415">
        <v>76</v>
      </c>
      <c r="H447" s="416">
        <v>12</v>
      </c>
      <c r="I447" s="417" t="s">
        <v>2142</v>
      </c>
      <c r="J447" s="438" t="s">
        <v>2273</v>
      </c>
      <c r="K447" s="439"/>
      <c r="L447" s="439"/>
      <c r="M447" s="440"/>
      <c r="N447" s="418" t="s">
        <v>2674</v>
      </c>
      <c r="O447" s="407">
        <v>0</v>
      </c>
      <c r="P447" s="407">
        <v>1500</v>
      </c>
      <c r="Q447" s="407">
        <v>50</v>
      </c>
      <c r="R447" s="408">
        <v>0</v>
      </c>
      <c r="S447" s="624">
        <v>688480.06</v>
      </c>
      <c r="T447" s="430">
        <v>322</v>
      </c>
      <c r="U447" s="394">
        <f>V447-T447</f>
        <v>-322</v>
      </c>
      <c r="V447" s="430"/>
      <c r="W447" s="199"/>
      <c r="X447" s="312" t="str">
        <f>G447&amp;"."&amp;H447</f>
        <v>76.12</v>
      </c>
      <c r="Y447" s="311" t="b">
        <f>COUNTIF('Codes SEC'!$B$2:$F$460,X447)&gt;0</f>
        <v>1</v>
      </c>
    </row>
    <row r="448" spans="1:25" ht="24" x14ac:dyDescent="0.3">
      <c r="A448" s="383" t="s">
        <v>2544</v>
      </c>
      <c r="B448" s="562" t="s">
        <v>107</v>
      </c>
      <c r="C448" s="380">
        <v>2</v>
      </c>
      <c r="D448" s="381">
        <v>3</v>
      </c>
      <c r="E448" s="382">
        <v>15</v>
      </c>
      <c r="F448" s="383">
        <v>1000</v>
      </c>
      <c r="G448" s="384">
        <v>89</v>
      </c>
      <c r="H448" s="385">
        <v>73</v>
      </c>
      <c r="I448" s="386" t="s">
        <v>2191</v>
      </c>
      <c r="J448" s="420" t="s">
        <v>2261</v>
      </c>
      <c r="K448" s="421"/>
      <c r="L448" s="421"/>
      <c r="M448" s="422"/>
      <c r="N448" s="473" t="s">
        <v>157</v>
      </c>
      <c r="O448" s="391">
        <v>276112.38</v>
      </c>
      <c r="P448" s="391">
        <v>49324.84</v>
      </c>
      <c r="Q448" s="391">
        <v>487812.1</v>
      </c>
      <c r="R448" s="392">
        <v>651117.89</v>
      </c>
      <c r="S448" s="477">
        <v>463209.34</v>
      </c>
      <c r="T448" s="436">
        <v>600</v>
      </c>
      <c r="U448" s="394">
        <f>V448-T448</f>
        <v>-600</v>
      </c>
      <c r="V448" s="436"/>
      <c r="W448" s="199"/>
      <c r="X448" s="312" t="str">
        <f>G448&amp;"."&amp;H448</f>
        <v>89.73</v>
      </c>
      <c r="Y448" s="311" t="b">
        <f>COUNTIF('Codes SEC'!$B$2:$F$460,X448)&gt;0</f>
        <v>1</v>
      </c>
    </row>
    <row r="449" spans="1:25" ht="15" thickBot="1" x14ac:dyDescent="0.35">
      <c r="A449" s="100"/>
      <c r="B449" s="100"/>
      <c r="C449" s="111"/>
      <c r="D449" s="106"/>
      <c r="E449" s="112"/>
      <c r="F449" s="89"/>
      <c r="G449" s="19"/>
      <c r="H449" s="12"/>
      <c r="I449" s="225"/>
      <c r="J449" s="374"/>
      <c r="K449" s="12"/>
      <c r="L449" s="12"/>
      <c r="M449" s="321"/>
      <c r="N449" s="83"/>
      <c r="O449" s="77"/>
      <c r="P449" s="203"/>
      <c r="Q449" s="77"/>
      <c r="R449" s="148"/>
      <c r="S449" s="631"/>
      <c r="T449" s="86"/>
      <c r="U449" s="84"/>
      <c r="V449" s="86"/>
      <c r="W449" s="199"/>
      <c r="X449" s="313"/>
      <c r="Y449" s="314"/>
    </row>
    <row r="450" spans="1:25" ht="14.1" customHeight="1" x14ac:dyDescent="0.25">
      <c r="A450" s="100"/>
      <c r="B450" s="100"/>
      <c r="C450" s="111"/>
      <c r="D450" s="106"/>
      <c r="E450" s="112"/>
      <c r="F450" s="89"/>
      <c r="G450" s="19"/>
      <c r="H450" s="12"/>
      <c r="I450" s="225"/>
      <c r="J450" s="374"/>
      <c r="K450" s="225"/>
      <c r="L450" s="225"/>
      <c r="M450" s="318"/>
      <c r="N450" s="13" t="s">
        <v>62</v>
      </c>
      <c r="O450" s="145">
        <f t="shared" ref="O450:V450" si="77">SUM(O408:O448)</f>
        <v>25937335.270000003</v>
      </c>
      <c r="P450" s="479">
        <f t="shared" si="77"/>
        <v>29089228.52</v>
      </c>
      <c r="Q450" s="212">
        <f t="shared" si="77"/>
        <v>26325227.57</v>
      </c>
      <c r="R450" s="212">
        <f t="shared" si="77"/>
        <v>27798711.899999999</v>
      </c>
      <c r="S450" s="212">
        <f t="shared" si="77"/>
        <v>31600145.329999991</v>
      </c>
      <c r="T450" s="329">
        <f t="shared" si="77"/>
        <v>27185</v>
      </c>
      <c r="U450" s="354">
        <f t="shared" si="77"/>
        <v>-27185</v>
      </c>
      <c r="V450" s="355">
        <f t="shared" si="77"/>
        <v>0</v>
      </c>
      <c r="W450" s="142"/>
    </row>
    <row r="451" spans="1:25" ht="14.1" customHeight="1" x14ac:dyDescent="0.25">
      <c r="A451" s="100"/>
      <c r="B451" s="100"/>
      <c r="C451" s="111"/>
      <c r="D451" s="106"/>
      <c r="E451" s="112"/>
      <c r="F451" s="89"/>
      <c r="G451" s="19"/>
      <c r="H451" s="12"/>
      <c r="I451" s="225"/>
      <c r="J451" s="374"/>
      <c r="K451" s="225"/>
      <c r="L451" s="225"/>
      <c r="M451" s="318"/>
      <c r="N451" s="13" t="s">
        <v>10</v>
      </c>
      <c r="O451" s="475">
        <f t="shared" ref="O451:S451" si="78">O410+O411+O412+O415+O417+O420+O421+O423+O424+O425+O428+O429+O430+O432+O437+O439+O440+O446+O447+O445+O416</f>
        <v>5445441.29</v>
      </c>
      <c r="P451" s="480">
        <f t="shared" si="78"/>
        <v>4175344.04</v>
      </c>
      <c r="Q451" s="475">
        <f t="shared" si="78"/>
        <v>3798711.84</v>
      </c>
      <c r="R451" s="475">
        <f t="shared" si="78"/>
        <v>4276037.08</v>
      </c>
      <c r="S451" s="475">
        <f t="shared" si="78"/>
        <v>4667414.9900000012</v>
      </c>
      <c r="T451" s="54">
        <f>T410+T411+T412+T415+T417+T420+T421+T423+T424+T425+T428+T429+T430+T432+T437+T439+T440+T446+T447+T445+T416</f>
        <v>4172</v>
      </c>
      <c r="U451" s="45">
        <f t="shared" ref="U451:V451" si="79">U410+U411+U412+U415+U417+U420+U421+U423+U424+U425+U428+U429+U430+U432+U437+U439+U440+U446+U447+U445+U416</f>
        <v>-4172</v>
      </c>
      <c r="V451" s="54">
        <f t="shared" si="79"/>
        <v>0</v>
      </c>
      <c r="W451" s="142"/>
    </row>
    <row r="452" spans="1:25" ht="14.1" customHeight="1" x14ac:dyDescent="0.25">
      <c r="A452" s="100"/>
      <c r="B452" s="100"/>
      <c r="C452" s="111"/>
      <c r="D452" s="106"/>
      <c r="E452" s="112"/>
      <c r="F452" s="89"/>
      <c r="G452" s="19"/>
      <c r="H452" s="12"/>
      <c r="I452" s="225"/>
      <c r="J452" s="374"/>
      <c r="K452" s="225"/>
      <c r="L452" s="225"/>
      <c r="M452" s="318"/>
      <c r="N452" s="13" t="s">
        <v>63</v>
      </c>
      <c r="O452" s="214">
        <f t="shared" ref="O452:V452" si="80">O450-O451</f>
        <v>20491893.980000004</v>
      </c>
      <c r="P452" s="347">
        <f t="shared" si="80"/>
        <v>24913884.48</v>
      </c>
      <c r="Q452" s="214">
        <f t="shared" ref="Q452:S452" si="81">Q450-Q451</f>
        <v>22526515.73</v>
      </c>
      <c r="R452" s="214">
        <f t="shared" si="81"/>
        <v>23522674.82</v>
      </c>
      <c r="S452" s="214">
        <f t="shared" si="81"/>
        <v>26932730.339999989</v>
      </c>
      <c r="T452" s="54">
        <f t="shared" si="80"/>
        <v>23013</v>
      </c>
      <c r="U452" s="44">
        <f t="shared" si="80"/>
        <v>-23013</v>
      </c>
      <c r="V452" s="56">
        <f t="shared" si="80"/>
        <v>0</v>
      </c>
      <c r="W452" s="142"/>
    </row>
    <row r="453" spans="1:25" ht="14.1" customHeight="1" thickBot="1" x14ac:dyDescent="0.3">
      <c r="A453" s="101"/>
      <c r="B453" s="101"/>
      <c r="C453" s="113"/>
      <c r="D453" s="14"/>
      <c r="E453" s="114"/>
      <c r="F453" s="64"/>
      <c r="G453" s="21"/>
      <c r="H453" s="15"/>
      <c r="I453" s="226"/>
      <c r="J453" s="373"/>
      <c r="K453" s="226"/>
      <c r="L453" s="226"/>
      <c r="M453" s="319"/>
      <c r="N453" s="16"/>
      <c r="O453" s="215"/>
      <c r="P453" s="141"/>
      <c r="Q453" s="215"/>
      <c r="R453" s="218"/>
      <c r="S453" s="218"/>
      <c r="T453" s="17"/>
      <c r="U453" s="46"/>
      <c r="V453" s="17"/>
      <c r="W453" s="140"/>
    </row>
    <row r="454" spans="1:25" ht="14.1" customHeight="1" x14ac:dyDescent="0.25">
      <c r="G454" s="25"/>
      <c r="H454" s="25"/>
      <c r="I454" s="25"/>
      <c r="K454" s="25"/>
      <c r="L454" s="25"/>
      <c r="N454" s="154" t="s">
        <v>93</v>
      </c>
      <c r="O454" s="85">
        <f t="shared" ref="O454:V454" si="82">O358+O366+O403+O327+O277+O238+O158+O450</f>
        <v>16176575793.110001</v>
      </c>
      <c r="P454" s="85">
        <f t="shared" si="82"/>
        <v>18331528102.34</v>
      </c>
      <c r="Q454" s="85">
        <f t="shared" si="82"/>
        <v>19223002720.010002</v>
      </c>
      <c r="R454" s="85">
        <f t="shared" si="82"/>
        <v>19655674781.220001</v>
      </c>
      <c r="S454" s="85">
        <f t="shared" si="82"/>
        <v>21036599208.579998</v>
      </c>
      <c r="T454" s="52">
        <f t="shared" si="82"/>
        <v>21485748</v>
      </c>
      <c r="U454" s="50">
        <f t="shared" si="82"/>
        <v>-21485748</v>
      </c>
      <c r="V454" s="52">
        <f t="shared" si="82"/>
        <v>0</v>
      </c>
      <c r="W454" s="142"/>
    </row>
    <row r="455" spans="1:25" ht="14.1" customHeight="1" x14ac:dyDescent="0.25">
      <c r="N455" s="20" t="s">
        <v>94</v>
      </c>
      <c r="O455" s="53">
        <f t="shared" ref="O455:V455" si="83">SUM(O159+O239+O278+O328+O404+O367+O359+O451)</f>
        <v>277655103.56</v>
      </c>
      <c r="P455" s="53">
        <f t="shared" si="83"/>
        <v>285858199.60000002</v>
      </c>
      <c r="Q455" s="53">
        <f t="shared" si="83"/>
        <v>750071937.46000004</v>
      </c>
      <c r="R455" s="53">
        <f t="shared" si="83"/>
        <v>314250567.10000002</v>
      </c>
      <c r="S455" s="53">
        <f t="shared" si="83"/>
        <v>339939019.63000005</v>
      </c>
      <c r="T455" s="28">
        <f t="shared" si="83"/>
        <v>491107</v>
      </c>
      <c r="U455" s="45">
        <f t="shared" si="83"/>
        <v>-491107</v>
      </c>
      <c r="V455" s="28">
        <f t="shared" si="83"/>
        <v>0</v>
      </c>
      <c r="W455" s="142"/>
    </row>
    <row r="456" spans="1:25" ht="14.1" customHeight="1" x14ac:dyDescent="0.25">
      <c r="N456" s="20" t="s">
        <v>63</v>
      </c>
      <c r="O456" s="53">
        <f t="shared" ref="O456:V456" si="84">O454-O455</f>
        <v>15898920689.550001</v>
      </c>
      <c r="P456" s="53">
        <f t="shared" si="84"/>
        <v>18045669902.740002</v>
      </c>
      <c r="Q456" s="53">
        <f t="shared" ref="Q456:R456" si="85">Q454-Q455</f>
        <v>18472930782.550003</v>
      </c>
      <c r="R456" s="53">
        <f t="shared" si="85"/>
        <v>19341424214.120003</v>
      </c>
      <c r="S456" s="53">
        <f t="shared" ref="S456" si="86">S454-S455</f>
        <v>20696660188.949997</v>
      </c>
      <c r="T456" s="28">
        <f t="shared" si="84"/>
        <v>20994641</v>
      </c>
      <c r="U456" s="48">
        <f t="shared" si="84"/>
        <v>-20994641</v>
      </c>
      <c r="V456" s="28">
        <f t="shared" si="84"/>
        <v>0</v>
      </c>
      <c r="W456" s="142"/>
    </row>
    <row r="457" spans="1:25" ht="12.6" thickBot="1" x14ac:dyDescent="0.3">
      <c r="A457" s="352"/>
      <c r="B457" s="23"/>
      <c r="C457" s="23"/>
      <c r="D457" s="23"/>
      <c r="E457" s="23"/>
      <c r="F457" s="23"/>
      <c r="G457" s="23"/>
      <c r="H457" s="23"/>
      <c r="I457" s="221"/>
      <c r="J457" s="377"/>
      <c r="K457" s="223"/>
      <c r="L457" s="223"/>
      <c r="M457" s="326"/>
      <c r="N457" s="155"/>
      <c r="O457" s="207"/>
      <c r="P457" s="60"/>
      <c r="Q457" s="60"/>
      <c r="R457" s="60"/>
      <c r="S457" s="60"/>
      <c r="T457" s="17"/>
      <c r="U457" s="46"/>
      <c r="V457" s="17"/>
      <c r="W457" s="140"/>
    </row>
    <row r="458" spans="1:25" ht="12.6" thickBot="1" x14ac:dyDescent="0.3">
      <c r="O458" s="18"/>
      <c r="P458" s="18"/>
      <c r="Q458" s="18"/>
      <c r="R458" s="18"/>
      <c r="S458" s="18"/>
    </row>
    <row r="459" spans="1:25" ht="12.6" thickBot="1" x14ac:dyDescent="0.3">
      <c r="N459" s="159" t="s">
        <v>162</v>
      </c>
      <c r="O459" s="160">
        <f t="shared" ref="O459:V459" si="87">O454+O143+O144+O145+O146+O147+O148+O149+O150+O151+O152+O153+O154+O155</f>
        <v>16435374227.35</v>
      </c>
      <c r="P459" s="160">
        <f t="shared" si="87"/>
        <v>18522612037.880001</v>
      </c>
      <c r="Q459" s="160">
        <f t="shared" si="87"/>
        <v>19390571760.299999</v>
      </c>
      <c r="R459" s="160">
        <f t="shared" si="87"/>
        <v>19861671599.609997</v>
      </c>
      <c r="S459" s="160">
        <f t="shared" si="87"/>
        <v>21151125140.890003</v>
      </c>
      <c r="T459" s="639">
        <f t="shared" si="87"/>
        <v>21648576</v>
      </c>
      <c r="U459" s="640">
        <f t="shared" si="87"/>
        <v>-21648576</v>
      </c>
      <c r="V459" s="640">
        <f t="shared" si="87"/>
        <v>0</v>
      </c>
    </row>
    <row r="460" spans="1:25" x14ac:dyDescent="0.25">
      <c r="N460" s="39"/>
      <c r="O460" s="18"/>
      <c r="P460" s="18"/>
      <c r="Q460" s="18"/>
      <c r="R460" s="18"/>
      <c r="S460" s="18"/>
      <c r="T460" s="40"/>
      <c r="V460" s="40"/>
      <c r="W460" s="40"/>
    </row>
    <row r="461" spans="1:25" x14ac:dyDescent="0.25">
      <c r="A461" s="9"/>
      <c r="O461" s="18"/>
      <c r="P461" s="18"/>
      <c r="Q461" s="342"/>
      <c r="R461" s="342"/>
      <c r="S461" s="342"/>
    </row>
    <row r="462" spans="1:25" x14ac:dyDescent="0.25">
      <c r="A462" s="9"/>
      <c r="O462" s="18"/>
      <c r="P462" s="18"/>
      <c r="Q462" s="18"/>
      <c r="R462" s="18"/>
      <c r="S462" s="641"/>
    </row>
    <row r="463" spans="1:25" x14ac:dyDescent="0.25">
      <c r="A463" s="9"/>
      <c r="O463" s="18"/>
      <c r="P463" s="18"/>
      <c r="Q463" s="18"/>
      <c r="R463" s="18"/>
      <c r="S463" s="642"/>
    </row>
    <row r="464" spans="1:25" x14ac:dyDescent="0.25">
      <c r="A464" s="9"/>
      <c r="O464" s="18"/>
      <c r="P464" s="18"/>
      <c r="Q464" s="18"/>
      <c r="R464" s="18"/>
      <c r="S464" s="18"/>
    </row>
    <row r="465" spans="1:19" x14ac:dyDescent="0.25">
      <c r="A465" s="9"/>
      <c r="O465" s="18"/>
      <c r="P465" s="18"/>
      <c r="Q465" s="18"/>
      <c r="R465" s="18"/>
      <c r="S465" s="18"/>
    </row>
    <row r="466" spans="1:19" x14ac:dyDescent="0.25">
      <c r="A466" s="9"/>
      <c r="O466" s="18"/>
      <c r="P466" s="18"/>
      <c r="Q466" s="18"/>
      <c r="R466" s="18"/>
      <c r="S466" s="342"/>
    </row>
    <row r="467" spans="1:19" x14ac:dyDescent="0.25">
      <c r="A467" s="9"/>
      <c r="O467" s="18"/>
      <c r="P467" s="18"/>
      <c r="Q467" s="18"/>
      <c r="R467" s="18"/>
      <c r="S467" s="18"/>
    </row>
    <row r="468" spans="1:19" x14ac:dyDescent="0.25">
      <c r="A468" s="9"/>
      <c r="O468" s="18"/>
      <c r="P468" s="18"/>
      <c r="Q468" s="18"/>
      <c r="R468" s="18"/>
      <c r="S468" s="18"/>
    </row>
    <row r="469" spans="1:19" x14ac:dyDescent="0.25">
      <c r="A469" s="9"/>
      <c r="O469" s="18"/>
      <c r="P469" s="18"/>
      <c r="Q469" s="18"/>
      <c r="R469" s="18"/>
      <c r="S469" s="18"/>
    </row>
    <row r="470" spans="1:19" x14ac:dyDescent="0.25">
      <c r="A470" s="9"/>
      <c r="O470" s="18"/>
      <c r="P470" s="18"/>
      <c r="Q470" s="18"/>
      <c r="R470" s="18"/>
      <c r="S470" s="18"/>
    </row>
    <row r="471" spans="1:19" x14ac:dyDescent="0.25">
      <c r="A471" s="9"/>
      <c r="O471" s="18"/>
      <c r="P471" s="18"/>
      <c r="Q471" s="18"/>
      <c r="R471" s="18"/>
      <c r="S471" s="18"/>
    </row>
    <row r="472" spans="1:19" x14ac:dyDescent="0.25">
      <c r="A472" s="9"/>
      <c r="O472" s="18"/>
      <c r="P472" s="18"/>
      <c r="Q472" s="18"/>
      <c r="R472" s="18"/>
      <c r="S472" s="18"/>
    </row>
    <row r="473" spans="1:19" x14ac:dyDescent="0.25">
      <c r="A473" s="9"/>
      <c r="O473" s="18"/>
      <c r="P473" s="18"/>
      <c r="Q473" s="18"/>
      <c r="R473" s="18"/>
      <c r="S473" s="18"/>
    </row>
    <row r="474" spans="1:19" x14ac:dyDescent="0.25">
      <c r="A474" s="9"/>
      <c r="O474" s="18"/>
      <c r="P474" s="18"/>
      <c r="Q474" s="18"/>
      <c r="R474" s="18"/>
      <c r="S474" s="18"/>
    </row>
    <row r="475" spans="1:19" x14ac:dyDescent="0.25">
      <c r="A475" s="9"/>
      <c r="O475" s="18"/>
      <c r="P475" s="18"/>
      <c r="Q475" s="18"/>
      <c r="R475" s="18"/>
      <c r="S475" s="18"/>
    </row>
    <row r="476" spans="1:19" x14ac:dyDescent="0.25">
      <c r="A476" s="9"/>
      <c r="O476" s="18"/>
      <c r="P476" s="18"/>
      <c r="Q476" s="18"/>
      <c r="R476" s="18"/>
      <c r="S476" s="18"/>
    </row>
    <row r="477" spans="1:19" x14ac:dyDescent="0.25">
      <c r="A477" s="9"/>
      <c r="O477" s="18"/>
      <c r="P477" s="18"/>
      <c r="Q477" s="18"/>
      <c r="R477" s="18"/>
      <c r="S477" s="18"/>
    </row>
    <row r="478" spans="1:19" x14ac:dyDescent="0.25">
      <c r="A478" s="9"/>
      <c r="O478" s="18"/>
      <c r="P478" s="18"/>
      <c r="Q478" s="18"/>
      <c r="R478" s="18"/>
      <c r="S478" s="18"/>
    </row>
    <row r="479" spans="1:19" x14ac:dyDescent="0.25">
      <c r="A479" s="9"/>
      <c r="O479" s="18"/>
      <c r="P479" s="18"/>
      <c r="Q479" s="18"/>
      <c r="R479" s="18"/>
      <c r="S479" s="18"/>
    </row>
    <row r="480" spans="1:19" x14ac:dyDescent="0.25">
      <c r="A480" s="9"/>
      <c r="O480" s="18"/>
      <c r="P480" s="18"/>
      <c r="Q480" s="18"/>
      <c r="R480" s="18"/>
      <c r="S480" s="18"/>
    </row>
    <row r="481" spans="1:19" x14ac:dyDescent="0.25">
      <c r="A481" s="9"/>
      <c r="O481" s="18"/>
      <c r="P481" s="18"/>
      <c r="Q481" s="18"/>
      <c r="R481" s="18"/>
      <c r="S481" s="18"/>
    </row>
    <row r="482" spans="1:19" x14ac:dyDescent="0.25">
      <c r="A482" s="9"/>
      <c r="O482" s="18"/>
      <c r="P482" s="18"/>
      <c r="Q482" s="18"/>
      <c r="R482" s="18"/>
      <c r="S482" s="18"/>
    </row>
    <row r="483" spans="1:19" x14ac:dyDescent="0.25">
      <c r="A483" s="9"/>
      <c r="O483" s="18"/>
      <c r="P483" s="18"/>
      <c r="Q483" s="18"/>
      <c r="R483" s="18"/>
      <c r="S483" s="18"/>
    </row>
    <row r="484" spans="1:19" x14ac:dyDescent="0.25">
      <c r="A484" s="9"/>
      <c r="O484" s="18"/>
      <c r="P484" s="18"/>
      <c r="Q484" s="18"/>
      <c r="R484" s="18"/>
      <c r="S484" s="18"/>
    </row>
    <row r="485" spans="1:19" x14ac:dyDescent="0.25">
      <c r="A485" s="9"/>
      <c r="O485" s="18"/>
      <c r="P485" s="18"/>
      <c r="Q485" s="18"/>
      <c r="R485" s="18"/>
      <c r="S485" s="18"/>
    </row>
    <row r="486" spans="1:19" x14ac:dyDescent="0.25">
      <c r="A486" s="9"/>
      <c r="O486" s="18"/>
      <c r="P486" s="18"/>
      <c r="Q486" s="18"/>
      <c r="R486" s="18"/>
      <c r="S486" s="18"/>
    </row>
    <row r="487" spans="1:19" x14ac:dyDescent="0.25">
      <c r="A487" s="9"/>
      <c r="O487" s="18"/>
      <c r="P487" s="18"/>
      <c r="Q487" s="18"/>
      <c r="R487" s="18"/>
      <c r="S487" s="18"/>
    </row>
    <row r="488" spans="1:19" x14ac:dyDescent="0.25">
      <c r="A488" s="9"/>
      <c r="O488" s="18"/>
      <c r="P488" s="18"/>
      <c r="Q488" s="18"/>
      <c r="R488" s="18"/>
      <c r="S488" s="18"/>
    </row>
    <row r="489" spans="1:19" x14ac:dyDescent="0.25">
      <c r="A489" s="9"/>
      <c r="O489" s="18"/>
      <c r="P489" s="18"/>
      <c r="Q489" s="18"/>
      <c r="R489" s="18"/>
      <c r="S489" s="18"/>
    </row>
    <row r="490" spans="1:19" x14ac:dyDescent="0.25">
      <c r="A490" s="9"/>
      <c r="O490" s="18"/>
      <c r="P490" s="18"/>
      <c r="Q490" s="18"/>
      <c r="R490" s="18"/>
      <c r="S490" s="18"/>
    </row>
    <row r="491" spans="1:19" x14ac:dyDescent="0.25">
      <c r="A491" s="9"/>
      <c r="O491" s="18"/>
      <c r="P491" s="18"/>
      <c r="Q491" s="18"/>
      <c r="R491" s="18"/>
      <c r="S491" s="18"/>
    </row>
    <row r="492" spans="1:19" x14ac:dyDescent="0.25">
      <c r="A492" s="9"/>
      <c r="O492" s="18"/>
      <c r="P492" s="18"/>
      <c r="Q492" s="18"/>
      <c r="R492" s="18"/>
      <c r="S492" s="18"/>
    </row>
    <row r="493" spans="1:19" x14ac:dyDescent="0.25">
      <c r="A493" s="9"/>
      <c r="O493" s="18"/>
      <c r="P493" s="18"/>
      <c r="Q493" s="18"/>
      <c r="R493" s="18"/>
      <c r="S493" s="18"/>
    </row>
    <row r="494" spans="1:19" x14ac:dyDescent="0.25">
      <c r="A494" s="9"/>
      <c r="O494" s="18"/>
      <c r="P494" s="18"/>
      <c r="Q494" s="18"/>
      <c r="R494" s="18"/>
      <c r="S494" s="18"/>
    </row>
    <row r="495" spans="1:19" x14ac:dyDescent="0.25">
      <c r="A495" s="9"/>
      <c r="O495" s="18"/>
      <c r="P495" s="18"/>
      <c r="Q495" s="18"/>
      <c r="R495" s="18"/>
      <c r="S495" s="18"/>
    </row>
    <row r="496" spans="1:19" x14ac:dyDescent="0.25">
      <c r="A496" s="9"/>
      <c r="O496" s="18"/>
      <c r="P496" s="18"/>
      <c r="Q496" s="18"/>
      <c r="R496" s="18"/>
      <c r="S496" s="18"/>
    </row>
    <row r="497" spans="1:19" x14ac:dyDescent="0.25">
      <c r="A497" s="9"/>
      <c r="O497" s="18"/>
      <c r="P497" s="18"/>
      <c r="Q497" s="18"/>
      <c r="R497" s="18"/>
      <c r="S497" s="18"/>
    </row>
    <row r="498" spans="1:19" x14ac:dyDescent="0.25">
      <c r="A498" s="9"/>
      <c r="O498" s="18"/>
      <c r="P498" s="18"/>
      <c r="Q498" s="18"/>
      <c r="R498" s="18"/>
      <c r="S498" s="18"/>
    </row>
    <row r="499" spans="1:19" x14ac:dyDescent="0.25">
      <c r="A499" s="9"/>
      <c r="O499" s="18"/>
      <c r="P499" s="18"/>
      <c r="Q499" s="18"/>
      <c r="R499" s="18"/>
      <c r="S499" s="18"/>
    </row>
    <row r="500" spans="1:19" x14ac:dyDescent="0.25">
      <c r="A500" s="9"/>
      <c r="O500" s="18"/>
      <c r="P500" s="18"/>
      <c r="Q500" s="18"/>
      <c r="R500" s="18"/>
      <c r="S500" s="18"/>
    </row>
    <row r="501" spans="1:19" x14ac:dyDescent="0.25">
      <c r="A501" s="9"/>
      <c r="O501" s="18"/>
      <c r="P501" s="18"/>
      <c r="Q501" s="18"/>
      <c r="R501" s="18"/>
      <c r="S501" s="18"/>
    </row>
    <row r="502" spans="1:19" x14ac:dyDescent="0.25">
      <c r="A502" s="9"/>
      <c r="O502" s="18"/>
      <c r="P502" s="18"/>
      <c r="Q502" s="18"/>
      <c r="R502" s="18"/>
      <c r="S502" s="18"/>
    </row>
    <row r="503" spans="1:19" x14ac:dyDescent="0.25">
      <c r="A503" s="9"/>
      <c r="O503" s="18"/>
      <c r="P503" s="18"/>
      <c r="Q503" s="18"/>
      <c r="R503" s="18"/>
      <c r="S503" s="18"/>
    </row>
    <row r="504" spans="1:19" x14ac:dyDescent="0.25">
      <c r="A504" s="9"/>
      <c r="O504" s="18"/>
      <c r="P504" s="18"/>
      <c r="Q504" s="18"/>
      <c r="R504" s="18"/>
      <c r="S504" s="18"/>
    </row>
    <row r="505" spans="1:19" x14ac:dyDescent="0.25">
      <c r="A505" s="9"/>
      <c r="O505" s="18"/>
      <c r="P505" s="18"/>
      <c r="Q505" s="18"/>
      <c r="R505" s="18"/>
      <c r="S505" s="18"/>
    </row>
    <row r="506" spans="1:19" x14ac:dyDescent="0.25">
      <c r="A506" s="9"/>
      <c r="O506" s="18"/>
      <c r="P506" s="18"/>
      <c r="Q506" s="18"/>
      <c r="R506" s="18"/>
      <c r="S506" s="18"/>
    </row>
    <row r="507" spans="1:19" x14ac:dyDescent="0.25">
      <c r="A507" s="9"/>
      <c r="O507" s="18"/>
      <c r="P507" s="18"/>
      <c r="Q507" s="18"/>
      <c r="R507" s="18"/>
      <c r="S507" s="18"/>
    </row>
    <row r="508" spans="1:19" x14ac:dyDescent="0.25">
      <c r="A508" s="9"/>
      <c r="O508" s="18"/>
      <c r="P508" s="18"/>
      <c r="Q508" s="18"/>
      <c r="R508" s="18"/>
      <c r="S508" s="18"/>
    </row>
    <row r="509" spans="1:19" x14ac:dyDescent="0.25">
      <c r="A509" s="9"/>
      <c r="O509" s="18"/>
      <c r="P509" s="18"/>
      <c r="Q509" s="18"/>
      <c r="R509" s="18"/>
      <c r="S509" s="18"/>
    </row>
    <row r="510" spans="1:19" x14ac:dyDescent="0.25">
      <c r="A510" s="9"/>
      <c r="O510" s="18"/>
      <c r="P510" s="18"/>
      <c r="Q510" s="18"/>
      <c r="R510" s="18"/>
      <c r="S510" s="18"/>
    </row>
    <row r="511" spans="1:19" x14ac:dyDescent="0.25">
      <c r="A511" s="9"/>
      <c r="O511" s="18"/>
      <c r="P511" s="18"/>
      <c r="Q511" s="18"/>
      <c r="R511" s="18"/>
      <c r="S511" s="18"/>
    </row>
    <row r="512" spans="1:19" x14ac:dyDescent="0.25">
      <c r="A512" s="9"/>
      <c r="O512" s="18"/>
      <c r="P512" s="18"/>
      <c r="Q512" s="18"/>
      <c r="R512" s="18"/>
      <c r="S512" s="18"/>
    </row>
    <row r="513" spans="1:19" x14ac:dyDescent="0.25">
      <c r="A513" s="9"/>
      <c r="O513" s="18"/>
      <c r="P513" s="18"/>
      <c r="Q513" s="18"/>
      <c r="R513" s="18"/>
      <c r="S513" s="18"/>
    </row>
    <row r="514" spans="1:19" x14ac:dyDescent="0.25">
      <c r="A514" s="9"/>
      <c r="O514" s="18"/>
      <c r="P514" s="18"/>
      <c r="Q514" s="18"/>
      <c r="R514" s="18"/>
      <c r="S514" s="18"/>
    </row>
    <row r="515" spans="1:19" x14ac:dyDescent="0.25">
      <c r="A515" s="9"/>
      <c r="O515" s="18"/>
      <c r="P515" s="18"/>
      <c r="Q515" s="18"/>
      <c r="R515" s="18"/>
      <c r="S515" s="18"/>
    </row>
    <row r="516" spans="1:19" x14ac:dyDescent="0.25">
      <c r="A516" s="9"/>
      <c r="O516" s="18"/>
      <c r="P516" s="18"/>
      <c r="Q516" s="18"/>
      <c r="R516" s="18"/>
      <c r="S516" s="18"/>
    </row>
    <row r="517" spans="1:19" x14ac:dyDescent="0.25">
      <c r="A517" s="9"/>
      <c r="O517" s="18"/>
      <c r="P517" s="18"/>
      <c r="Q517" s="18"/>
      <c r="R517" s="18"/>
      <c r="S517" s="18"/>
    </row>
    <row r="518" spans="1:19" x14ac:dyDescent="0.25">
      <c r="A518" s="9"/>
      <c r="O518" s="18"/>
      <c r="P518" s="18"/>
      <c r="Q518" s="18"/>
      <c r="R518" s="18"/>
      <c r="S518" s="18"/>
    </row>
    <row r="519" spans="1:19" x14ac:dyDescent="0.25">
      <c r="A519" s="9"/>
      <c r="O519" s="18"/>
      <c r="P519" s="18"/>
      <c r="Q519" s="18"/>
      <c r="R519" s="18"/>
      <c r="S519" s="18"/>
    </row>
    <row r="520" spans="1:19" x14ac:dyDescent="0.25">
      <c r="A520" s="9"/>
      <c r="O520" s="18"/>
      <c r="P520" s="18"/>
      <c r="Q520" s="18"/>
      <c r="R520" s="18"/>
      <c r="S520" s="18"/>
    </row>
    <row r="521" spans="1:19" x14ac:dyDescent="0.25">
      <c r="A521" s="9"/>
      <c r="O521" s="18"/>
      <c r="P521" s="18"/>
      <c r="Q521" s="18"/>
      <c r="R521" s="18"/>
      <c r="S521" s="18"/>
    </row>
    <row r="522" spans="1:19" x14ac:dyDescent="0.25">
      <c r="A522" s="9"/>
      <c r="O522" s="18"/>
      <c r="P522" s="18"/>
      <c r="Q522" s="18"/>
      <c r="R522" s="18"/>
      <c r="S522" s="18"/>
    </row>
    <row r="523" spans="1:19" x14ac:dyDescent="0.25">
      <c r="A523" s="9"/>
      <c r="O523" s="18"/>
      <c r="P523" s="18"/>
      <c r="Q523" s="18"/>
      <c r="R523" s="18"/>
      <c r="S523" s="18"/>
    </row>
    <row r="524" spans="1:19" x14ac:dyDescent="0.25">
      <c r="A524" s="9"/>
      <c r="O524" s="18"/>
      <c r="P524" s="18"/>
      <c r="Q524" s="18"/>
      <c r="R524" s="18"/>
      <c r="S524" s="18"/>
    </row>
    <row r="525" spans="1:19" x14ac:dyDescent="0.25">
      <c r="A525" s="9"/>
      <c r="O525" s="18"/>
      <c r="P525" s="18"/>
      <c r="Q525" s="18"/>
      <c r="R525" s="18"/>
      <c r="S525" s="18"/>
    </row>
    <row r="526" spans="1:19" x14ac:dyDescent="0.25">
      <c r="A526" s="9"/>
      <c r="O526" s="18"/>
      <c r="P526" s="18"/>
      <c r="Q526" s="18"/>
      <c r="R526" s="18"/>
      <c r="S526" s="18"/>
    </row>
    <row r="527" spans="1:19" x14ac:dyDescent="0.25">
      <c r="A527" s="9"/>
      <c r="O527" s="18"/>
      <c r="P527" s="18"/>
      <c r="Q527" s="18"/>
      <c r="R527" s="18"/>
      <c r="S527" s="18"/>
    </row>
    <row r="528" spans="1:19" x14ac:dyDescent="0.25">
      <c r="A528" s="9"/>
      <c r="O528" s="18"/>
      <c r="P528" s="18"/>
      <c r="Q528" s="18"/>
      <c r="R528" s="18"/>
      <c r="S528" s="18"/>
    </row>
    <row r="529" spans="1:19" x14ac:dyDescent="0.25">
      <c r="A529" s="9"/>
      <c r="O529" s="18"/>
      <c r="P529" s="18"/>
      <c r="Q529" s="18"/>
      <c r="R529" s="18"/>
      <c r="S529" s="18"/>
    </row>
    <row r="530" spans="1:19" x14ac:dyDescent="0.25">
      <c r="A530" s="9"/>
      <c r="O530" s="18"/>
      <c r="P530" s="18"/>
      <c r="Q530" s="18"/>
      <c r="R530" s="18"/>
      <c r="S530" s="18"/>
    </row>
    <row r="531" spans="1:19" x14ac:dyDescent="0.25">
      <c r="A531" s="9"/>
      <c r="O531" s="18"/>
      <c r="P531" s="18"/>
      <c r="Q531" s="18"/>
      <c r="R531" s="18"/>
      <c r="S531" s="18"/>
    </row>
    <row r="532" spans="1:19" x14ac:dyDescent="0.25">
      <c r="A532" s="9"/>
      <c r="O532" s="18"/>
      <c r="P532" s="18"/>
      <c r="Q532" s="18"/>
      <c r="R532" s="18"/>
      <c r="S532" s="18"/>
    </row>
    <row r="533" spans="1:19" x14ac:dyDescent="0.25">
      <c r="A533" s="9"/>
      <c r="O533" s="18"/>
      <c r="P533" s="18"/>
      <c r="Q533" s="18"/>
      <c r="R533" s="18"/>
      <c r="S533" s="18"/>
    </row>
    <row r="534" spans="1:19" x14ac:dyDescent="0.25">
      <c r="A534" s="9"/>
      <c r="O534" s="18"/>
      <c r="P534" s="18"/>
      <c r="Q534" s="18"/>
      <c r="R534" s="18"/>
      <c r="S534" s="18"/>
    </row>
    <row r="535" spans="1:19" x14ac:dyDescent="0.25">
      <c r="A535" s="9"/>
      <c r="O535" s="18"/>
      <c r="P535" s="18"/>
      <c r="Q535" s="18"/>
      <c r="R535" s="18"/>
      <c r="S535" s="18"/>
    </row>
    <row r="536" spans="1:19" x14ac:dyDescent="0.25">
      <c r="A536" s="9"/>
      <c r="O536" s="18"/>
      <c r="P536" s="18"/>
      <c r="Q536" s="18"/>
      <c r="R536" s="18"/>
      <c r="S536" s="18"/>
    </row>
    <row r="537" spans="1:19" x14ac:dyDescent="0.25">
      <c r="A537" s="9"/>
      <c r="O537" s="18"/>
      <c r="P537" s="18"/>
      <c r="Q537" s="18"/>
      <c r="R537" s="18"/>
      <c r="S537" s="18"/>
    </row>
    <row r="538" spans="1:19" x14ac:dyDescent="0.25">
      <c r="A538" s="9"/>
      <c r="O538" s="18"/>
      <c r="P538" s="18"/>
      <c r="Q538" s="18"/>
      <c r="R538" s="18"/>
      <c r="S538" s="18"/>
    </row>
    <row r="539" spans="1:19" x14ac:dyDescent="0.25">
      <c r="A539" s="9"/>
      <c r="O539" s="18"/>
      <c r="P539" s="18"/>
      <c r="Q539" s="18"/>
      <c r="R539" s="18"/>
      <c r="S539" s="18"/>
    </row>
    <row r="540" spans="1:19" x14ac:dyDescent="0.25">
      <c r="A540" s="9"/>
      <c r="O540" s="18"/>
      <c r="P540" s="18"/>
      <c r="Q540" s="18"/>
      <c r="R540" s="18"/>
      <c r="S540" s="18"/>
    </row>
    <row r="541" spans="1:19" x14ac:dyDescent="0.25">
      <c r="A541" s="9"/>
      <c r="O541" s="18"/>
      <c r="P541" s="18"/>
      <c r="Q541" s="18"/>
      <c r="R541" s="18"/>
      <c r="S541" s="18"/>
    </row>
    <row r="542" spans="1:19" x14ac:dyDescent="0.25">
      <c r="A542" s="9"/>
      <c r="O542" s="18"/>
      <c r="P542" s="18"/>
      <c r="Q542" s="18"/>
      <c r="R542" s="18"/>
      <c r="S542" s="18"/>
    </row>
    <row r="543" spans="1:19" x14ac:dyDescent="0.25">
      <c r="A543" s="9"/>
      <c r="O543" s="18"/>
      <c r="P543" s="18"/>
      <c r="Q543" s="18"/>
      <c r="R543" s="18"/>
      <c r="S543" s="18"/>
    </row>
    <row r="544" spans="1:19" x14ac:dyDescent="0.25">
      <c r="A544" s="9"/>
      <c r="O544" s="18"/>
      <c r="P544" s="18"/>
      <c r="Q544" s="18"/>
      <c r="R544" s="18"/>
      <c r="S544" s="18"/>
    </row>
    <row r="545" spans="1:19" x14ac:dyDescent="0.25">
      <c r="A545" s="9"/>
      <c r="O545" s="18"/>
      <c r="P545" s="18"/>
      <c r="Q545" s="18"/>
      <c r="R545" s="18"/>
      <c r="S545" s="18"/>
    </row>
    <row r="546" spans="1:19" x14ac:dyDescent="0.25">
      <c r="A546" s="9"/>
      <c r="O546" s="18"/>
      <c r="P546" s="18"/>
      <c r="Q546" s="18"/>
      <c r="R546" s="18"/>
      <c r="S546" s="18"/>
    </row>
    <row r="547" spans="1:19" x14ac:dyDescent="0.25">
      <c r="A547" s="9"/>
      <c r="O547" s="18"/>
      <c r="P547" s="18"/>
      <c r="Q547" s="18"/>
      <c r="R547" s="18"/>
      <c r="S547" s="18"/>
    </row>
    <row r="548" spans="1:19" x14ac:dyDescent="0.25">
      <c r="A548" s="9"/>
      <c r="O548" s="18"/>
      <c r="P548" s="18"/>
      <c r="Q548" s="18"/>
      <c r="R548" s="18"/>
      <c r="S548" s="18"/>
    </row>
    <row r="549" spans="1:19" x14ac:dyDescent="0.25">
      <c r="A549" s="9"/>
      <c r="O549" s="18"/>
      <c r="P549" s="18"/>
      <c r="Q549" s="18"/>
      <c r="R549" s="18"/>
      <c r="S549" s="18"/>
    </row>
    <row r="550" spans="1:19" x14ac:dyDescent="0.25">
      <c r="A550" s="9"/>
      <c r="O550" s="18"/>
      <c r="P550" s="18"/>
      <c r="Q550" s="18"/>
      <c r="R550" s="18"/>
      <c r="S550" s="18"/>
    </row>
    <row r="551" spans="1:19" x14ac:dyDescent="0.25">
      <c r="A551" s="9"/>
      <c r="O551" s="18"/>
      <c r="P551" s="18"/>
      <c r="Q551" s="18"/>
      <c r="R551" s="18"/>
      <c r="S551" s="18"/>
    </row>
    <row r="552" spans="1:19" x14ac:dyDescent="0.25">
      <c r="A552" s="9"/>
      <c r="O552" s="18"/>
      <c r="P552" s="18"/>
      <c r="Q552" s="18"/>
      <c r="R552" s="18"/>
      <c r="S552" s="18"/>
    </row>
    <row r="553" spans="1:19" x14ac:dyDescent="0.25">
      <c r="A553" s="9"/>
      <c r="O553" s="18"/>
      <c r="P553" s="18"/>
      <c r="Q553" s="18"/>
      <c r="R553" s="18"/>
      <c r="S553" s="18"/>
    </row>
    <row r="554" spans="1:19" x14ac:dyDescent="0.25">
      <c r="A554" s="9"/>
      <c r="O554" s="18"/>
      <c r="P554" s="18"/>
      <c r="Q554" s="18"/>
      <c r="R554" s="18"/>
      <c r="S554" s="18"/>
    </row>
    <row r="555" spans="1:19" x14ac:dyDescent="0.25">
      <c r="A555" s="9"/>
      <c r="O555" s="18"/>
      <c r="P555" s="18"/>
      <c r="Q555" s="18"/>
      <c r="R555" s="18"/>
      <c r="S555" s="18"/>
    </row>
    <row r="556" spans="1:19" x14ac:dyDescent="0.25">
      <c r="A556" s="9"/>
      <c r="O556" s="18"/>
      <c r="P556" s="18"/>
      <c r="Q556" s="18"/>
      <c r="R556" s="18"/>
      <c r="S556" s="18"/>
    </row>
    <row r="557" spans="1:19" x14ac:dyDescent="0.25">
      <c r="A557" s="9"/>
      <c r="O557" s="18"/>
      <c r="P557" s="18"/>
      <c r="Q557" s="18"/>
      <c r="R557" s="18"/>
      <c r="S557" s="18"/>
    </row>
    <row r="558" spans="1:19" x14ac:dyDescent="0.25">
      <c r="A558" s="9"/>
      <c r="O558" s="18"/>
      <c r="P558" s="18"/>
      <c r="Q558" s="18"/>
      <c r="R558" s="18"/>
      <c r="S558" s="18"/>
    </row>
    <row r="559" spans="1:19" x14ac:dyDescent="0.25">
      <c r="A559" s="9"/>
      <c r="O559" s="18"/>
      <c r="P559" s="18"/>
      <c r="Q559" s="18"/>
      <c r="R559" s="18"/>
      <c r="S559" s="18"/>
    </row>
    <row r="560" spans="1:19" x14ac:dyDescent="0.25">
      <c r="A560" s="9"/>
      <c r="O560" s="18"/>
      <c r="P560" s="18"/>
      <c r="Q560" s="18"/>
      <c r="R560" s="18"/>
      <c r="S560" s="18"/>
    </row>
    <row r="561" spans="1:19" x14ac:dyDescent="0.25">
      <c r="A561" s="9"/>
      <c r="O561" s="18"/>
      <c r="P561" s="18"/>
      <c r="Q561" s="18"/>
      <c r="R561" s="18"/>
      <c r="S561" s="18"/>
    </row>
    <row r="562" spans="1:19" x14ac:dyDescent="0.25">
      <c r="A562" s="9"/>
      <c r="O562" s="18"/>
      <c r="P562" s="18"/>
      <c r="Q562" s="18"/>
      <c r="R562" s="18"/>
      <c r="S562" s="18"/>
    </row>
    <row r="563" spans="1:19" x14ac:dyDescent="0.25">
      <c r="A563" s="9"/>
      <c r="O563" s="18"/>
      <c r="P563" s="18"/>
      <c r="Q563" s="18"/>
      <c r="R563" s="18"/>
      <c r="S563" s="18"/>
    </row>
    <row r="564" spans="1:19" x14ac:dyDescent="0.25">
      <c r="A564" s="9"/>
      <c r="O564" s="18"/>
      <c r="P564" s="18"/>
      <c r="Q564" s="18"/>
      <c r="R564" s="18"/>
      <c r="S564" s="18"/>
    </row>
    <row r="565" spans="1:19" x14ac:dyDescent="0.25">
      <c r="A565" s="9"/>
      <c r="O565" s="18"/>
      <c r="P565" s="18"/>
      <c r="Q565" s="18"/>
      <c r="R565" s="18"/>
      <c r="S565" s="18"/>
    </row>
    <row r="566" spans="1:19" x14ac:dyDescent="0.25">
      <c r="A566" s="9"/>
      <c r="O566" s="18"/>
      <c r="P566" s="18"/>
      <c r="Q566" s="18"/>
      <c r="R566" s="18"/>
      <c r="S566" s="18"/>
    </row>
    <row r="567" spans="1:19" x14ac:dyDescent="0.25">
      <c r="A567" s="9"/>
      <c r="O567" s="18"/>
      <c r="P567" s="18"/>
      <c r="Q567" s="18"/>
      <c r="R567" s="18"/>
      <c r="S567" s="18"/>
    </row>
    <row r="568" spans="1:19" x14ac:dyDescent="0.25">
      <c r="A568" s="9"/>
      <c r="O568" s="18"/>
      <c r="P568" s="18"/>
      <c r="Q568" s="18"/>
      <c r="R568" s="18"/>
      <c r="S568" s="18"/>
    </row>
    <row r="569" spans="1:19" x14ac:dyDescent="0.25">
      <c r="A569" s="9"/>
      <c r="O569" s="18"/>
      <c r="P569" s="18"/>
      <c r="Q569" s="18"/>
      <c r="R569" s="18"/>
      <c r="S569" s="18"/>
    </row>
    <row r="570" spans="1:19" x14ac:dyDescent="0.25">
      <c r="A570" s="9"/>
      <c r="O570" s="18"/>
      <c r="P570" s="18"/>
      <c r="Q570" s="18"/>
      <c r="R570" s="18"/>
      <c r="S570" s="18"/>
    </row>
    <row r="571" spans="1:19" x14ac:dyDescent="0.25">
      <c r="A571" s="9"/>
      <c r="O571" s="18"/>
      <c r="P571" s="18"/>
      <c r="Q571" s="18"/>
      <c r="R571" s="18"/>
      <c r="S571" s="18"/>
    </row>
    <row r="572" spans="1:19" x14ac:dyDescent="0.25">
      <c r="A572" s="9"/>
      <c r="O572" s="18"/>
      <c r="P572" s="18"/>
      <c r="Q572" s="18"/>
      <c r="R572" s="18"/>
      <c r="S572" s="18"/>
    </row>
    <row r="573" spans="1:19" x14ac:dyDescent="0.25">
      <c r="A573" s="9"/>
      <c r="O573" s="18"/>
      <c r="P573" s="18"/>
      <c r="Q573" s="18"/>
      <c r="R573" s="18"/>
      <c r="S573" s="18"/>
    </row>
    <row r="574" spans="1:19" x14ac:dyDescent="0.25">
      <c r="A574" s="9"/>
      <c r="O574" s="18"/>
      <c r="P574" s="18"/>
      <c r="Q574" s="18"/>
      <c r="R574" s="18"/>
      <c r="S574" s="18"/>
    </row>
    <row r="575" spans="1:19" x14ac:dyDescent="0.25">
      <c r="A575" s="9"/>
      <c r="O575" s="18"/>
      <c r="P575" s="18"/>
      <c r="Q575" s="18"/>
      <c r="R575" s="18"/>
      <c r="S575" s="18"/>
    </row>
    <row r="576" spans="1:19" x14ac:dyDescent="0.25">
      <c r="A576" s="9"/>
      <c r="O576" s="18"/>
      <c r="P576" s="18"/>
      <c r="Q576" s="18"/>
      <c r="R576" s="18"/>
      <c r="S576" s="18"/>
    </row>
    <row r="577" spans="1:19" x14ac:dyDescent="0.25">
      <c r="A577" s="9"/>
      <c r="O577" s="18"/>
      <c r="P577" s="18"/>
      <c r="Q577" s="18"/>
      <c r="R577" s="18"/>
      <c r="S577" s="18"/>
    </row>
    <row r="578" spans="1:19" x14ac:dyDescent="0.25">
      <c r="A578" s="9"/>
      <c r="O578" s="18"/>
      <c r="P578" s="18"/>
      <c r="Q578" s="18"/>
      <c r="R578" s="18"/>
      <c r="S578" s="18"/>
    </row>
    <row r="579" spans="1:19" x14ac:dyDescent="0.25">
      <c r="A579" s="9"/>
      <c r="O579" s="18"/>
      <c r="P579" s="18"/>
      <c r="Q579" s="18"/>
      <c r="R579" s="18"/>
      <c r="S579" s="18"/>
    </row>
    <row r="580" spans="1:19" x14ac:dyDescent="0.25">
      <c r="A580" s="9"/>
      <c r="O580" s="18"/>
      <c r="P580" s="18"/>
      <c r="Q580" s="18"/>
      <c r="R580" s="18"/>
      <c r="S580" s="18"/>
    </row>
    <row r="581" spans="1:19" x14ac:dyDescent="0.25">
      <c r="A581" s="9"/>
      <c r="O581" s="18"/>
      <c r="P581" s="18"/>
      <c r="Q581" s="18"/>
      <c r="R581" s="18"/>
      <c r="S581" s="18"/>
    </row>
    <row r="582" spans="1:19" x14ac:dyDescent="0.25">
      <c r="A582" s="9"/>
      <c r="O582" s="18"/>
      <c r="P582" s="18"/>
      <c r="Q582" s="18"/>
      <c r="R582" s="18"/>
      <c r="S582" s="18"/>
    </row>
    <row r="583" spans="1:19" x14ac:dyDescent="0.25">
      <c r="A583" s="9"/>
      <c r="O583" s="18"/>
      <c r="P583" s="18"/>
      <c r="Q583" s="18"/>
      <c r="R583" s="18"/>
      <c r="S583" s="18"/>
    </row>
    <row r="584" spans="1:19" x14ac:dyDescent="0.25">
      <c r="A584" s="9"/>
      <c r="O584" s="18"/>
      <c r="P584" s="18"/>
      <c r="Q584" s="18"/>
      <c r="R584" s="18"/>
      <c r="S584" s="18"/>
    </row>
    <row r="585" spans="1:19" x14ac:dyDescent="0.25">
      <c r="A585" s="9"/>
      <c r="O585" s="18"/>
      <c r="P585" s="18"/>
      <c r="Q585" s="18"/>
      <c r="R585" s="18"/>
      <c r="S585" s="18"/>
    </row>
    <row r="586" spans="1:19" x14ac:dyDescent="0.25">
      <c r="A586" s="9"/>
      <c r="O586" s="18"/>
      <c r="P586" s="18"/>
      <c r="Q586" s="18"/>
      <c r="R586" s="18"/>
      <c r="S586" s="18"/>
    </row>
    <row r="587" spans="1:19" x14ac:dyDescent="0.25">
      <c r="A587" s="9"/>
      <c r="O587" s="18"/>
      <c r="P587" s="18"/>
      <c r="Q587" s="18"/>
      <c r="R587" s="18"/>
      <c r="S587" s="18"/>
    </row>
    <row r="588" spans="1:19" x14ac:dyDescent="0.25">
      <c r="A588" s="9"/>
      <c r="O588" s="18"/>
      <c r="P588" s="18"/>
      <c r="Q588" s="18"/>
      <c r="R588" s="18"/>
      <c r="S588" s="18"/>
    </row>
    <row r="589" spans="1:19" x14ac:dyDescent="0.25">
      <c r="A589" s="9"/>
      <c r="O589" s="18"/>
      <c r="P589" s="18"/>
      <c r="Q589" s="18"/>
      <c r="R589" s="18"/>
      <c r="S589" s="18"/>
    </row>
    <row r="590" spans="1:19" x14ac:dyDescent="0.25">
      <c r="A590" s="9"/>
      <c r="O590" s="18"/>
      <c r="P590" s="18"/>
      <c r="Q590" s="18"/>
      <c r="R590" s="18"/>
      <c r="S590" s="18"/>
    </row>
    <row r="591" spans="1:19" x14ac:dyDescent="0.25">
      <c r="A591" s="9"/>
      <c r="O591" s="18"/>
      <c r="P591" s="18"/>
      <c r="Q591" s="18"/>
      <c r="R591" s="18"/>
      <c r="S591" s="18"/>
    </row>
    <row r="592" spans="1:19" x14ac:dyDescent="0.25">
      <c r="A592" s="9"/>
      <c r="O592" s="18"/>
      <c r="P592" s="18"/>
      <c r="Q592" s="18"/>
      <c r="R592" s="18"/>
      <c r="S592" s="18"/>
    </row>
    <row r="593" spans="1:19" x14ac:dyDescent="0.25">
      <c r="A593" s="9"/>
      <c r="O593" s="18"/>
      <c r="P593" s="18"/>
      <c r="Q593" s="18"/>
      <c r="R593" s="18"/>
      <c r="S593" s="18"/>
    </row>
    <row r="594" spans="1:19" x14ac:dyDescent="0.25">
      <c r="A594" s="9"/>
      <c r="O594" s="18"/>
      <c r="P594" s="18"/>
      <c r="Q594" s="18"/>
      <c r="R594" s="18"/>
      <c r="S594" s="18"/>
    </row>
    <row r="595" spans="1:19" x14ac:dyDescent="0.25">
      <c r="A595" s="9"/>
      <c r="O595" s="18"/>
      <c r="P595" s="18"/>
      <c r="Q595" s="18"/>
      <c r="R595" s="18"/>
      <c r="S595" s="18"/>
    </row>
    <row r="596" spans="1:19" x14ac:dyDescent="0.25">
      <c r="A596" s="9"/>
      <c r="O596" s="18"/>
      <c r="P596" s="18"/>
      <c r="Q596" s="18"/>
      <c r="R596" s="18"/>
      <c r="S596" s="18"/>
    </row>
    <row r="597" spans="1:19" x14ac:dyDescent="0.25">
      <c r="A597" s="9"/>
      <c r="O597" s="18"/>
      <c r="P597" s="18"/>
      <c r="Q597" s="18"/>
      <c r="R597" s="18"/>
      <c r="S597" s="18"/>
    </row>
    <row r="598" spans="1:19" x14ac:dyDescent="0.25">
      <c r="A598" s="9"/>
      <c r="O598" s="18"/>
      <c r="P598" s="18"/>
      <c r="Q598" s="18"/>
      <c r="R598" s="18"/>
      <c r="S598" s="18"/>
    </row>
    <row r="599" spans="1:19" x14ac:dyDescent="0.25">
      <c r="A599" s="9"/>
      <c r="O599" s="18"/>
      <c r="P599" s="18"/>
      <c r="Q599" s="18"/>
      <c r="R599" s="18"/>
      <c r="S599" s="18"/>
    </row>
    <row r="600" spans="1:19" x14ac:dyDescent="0.25">
      <c r="A600" s="9"/>
      <c r="O600" s="18"/>
      <c r="P600" s="18"/>
      <c r="Q600" s="18"/>
      <c r="R600" s="18"/>
      <c r="S600" s="18"/>
    </row>
    <row r="601" spans="1:19" x14ac:dyDescent="0.25">
      <c r="A601" s="9"/>
      <c r="O601" s="18"/>
      <c r="P601" s="18"/>
      <c r="Q601" s="18"/>
      <c r="R601" s="18"/>
      <c r="S601" s="18"/>
    </row>
    <row r="602" spans="1:19" x14ac:dyDescent="0.25">
      <c r="A602" s="9"/>
      <c r="O602" s="18"/>
      <c r="P602" s="18"/>
      <c r="Q602" s="18"/>
      <c r="R602" s="18"/>
      <c r="S602" s="18"/>
    </row>
    <row r="603" spans="1:19" x14ac:dyDescent="0.25">
      <c r="A603" s="9"/>
      <c r="O603" s="18"/>
      <c r="P603" s="18"/>
      <c r="Q603" s="18"/>
      <c r="R603" s="18"/>
      <c r="S603" s="18"/>
    </row>
    <row r="604" spans="1:19" x14ac:dyDescent="0.25">
      <c r="A604" s="9"/>
      <c r="O604" s="18"/>
      <c r="P604" s="18"/>
      <c r="Q604" s="18"/>
      <c r="R604" s="18"/>
      <c r="S604" s="18"/>
    </row>
    <row r="605" spans="1:19" x14ac:dyDescent="0.25">
      <c r="A605" s="9"/>
      <c r="O605" s="18"/>
      <c r="P605" s="18"/>
      <c r="Q605" s="18"/>
      <c r="R605" s="18"/>
      <c r="S605" s="18"/>
    </row>
    <row r="606" spans="1:19" x14ac:dyDescent="0.25">
      <c r="A606" s="9"/>
      <c r="O606" s="18"/>
      <c r="P606" s="18"/>
      <c r="Q606" s="18"/>
      <c r="R606" s="18"/>
      <c r="S606" s="18"/>
    </row>
    <row r="607" spans="1:19" x14ac:dyDescent="0.25">
      <c r="A607" s="9"/>
      <c r="O607" s="18"/>
      <c r="P607" s="18"/>
      <c r="Q607" s="18"/>
      <c r="R607" s="18"/>
      <c r="S607" s="18"/>
    </row>
    <row r="608" spans="1:19" x14ac:dyDescent="0.25">
      <c r="A608" s="9"/>
      <c r="O608" s="18"/>
      <c r="P608" s="18"/>
      <c r="Q608" s="18"/>
      <c r="R608" s="18"/>
      <c r="S608" s="18"/>
    </row>
    <row r="609" spans="1:19" x14ac:dyDescent="0.25">
      <c r="A609" s="9"/>
      <c r="O609" s="18"/>
      <c r="P609" s="18"/>
      <c r="Q609" s="18"/>
      <c r="R609" s="18"/>
      <c r="S609" s="18"/>
    </row>
    <row r="610" spans="1:19" x14ac:dyDescent="0.25">
      <c r="A610" s="9"/>
      <c r="O610" s="18"/>
      <c r="P610" s="18"/>
      <c r="Q610" s="18"/>
      <c r="R610" s="18"/>
      <c r="S610" s="18"/>
    </row>
    <row r="611" spans="1:19" x14ac:dyDescent="0.25">
      <c r="A611" s="9"/>
      <c r="O611" s="18"/>
      <c r="P611" s="18"/>
      <c r="Q611" s="18"/>
      <c r="R611" s="18"/>
      <c r="S611" s="18"/>
    </row>
    <row r="612" spans="1:19" x14ac:dyDescent="0.25">
      <c r="A612" s="9"/>
      <c r="O612" s="18"/>
      <c r="P612" s="18"/>
      <c r="Q612" s="18"/>
      <c r="R612" s="18"/>
      <c r="S612" s="18"/>
    </row>
    <row r="613" spans="1:19" x14ac:dyDescent="0.25">
      <c r="A613" s="9"/>
      <c r="O613" s="18"/>
      <c r="P613" s="18"/>
      <c r="Q613" s="18"/>
      <c r="R613" s="18"/>
      <c r="S613" s="18"/>
    </row>
    <row r="614" spans="1:19" x14ac:dyDescent="0.25">
      <c r="A614" s="9"/>
      <c r="O614" s="18"/>
      <c r="P614" s="18"/>
      <c r="Q614" s="18"/>
      <c r="R614" s="18"/>
      <c r="S614" s="18"/>
    </row>
    <row r="615" spans="1:19" x14ac:dyDescent="0.25">
      <c r="A615" s="9"/>
      <c r="O615" s="18"/>
      <c r="P615" s="18"/>
      <c r="Q615" s="18"/>
      <c r="R615" s="18"/>
      <c r="S615" s="18"/>
    </row>
    <row r="616" spans="1:19" x14ac:dyDescent="0.25">
      <c r="A616" s="9"/>
      <c r="O616" s="18"/>
      <c r="P616" s="18"/>
      <c r="Q616" s="18"/>
      <c r="R616" s="18"/>
      <c r="S616" s="18"/>
    </row>
    <row r="617" spans="1:19" x14ac:dyDescent="0.25">
      <c r="A617" s="9"/>
      <c r="O617" s="18"/>
      <c r="P617" s="18"/>
      <c r="Q617" s="18"/>
      <c r="R617" s="18"/>
      <c r="S617" s="18"/>
    </row>
    <row r="618" spans="1:19" x14ac:dyDescent="0.25">
      <c r="A618" s="9"/>
      <c r="O618" s="18"/>
      <c r="P618" s="18"/>
      <c r="Q618" s="18"/>
      <c r="R618" s="18"/>
      <c r="S618" s="18"/>
    </row>
    <row r="619" spans="1:19" x14ac:dyDescent="0.25">
      <c r="A619" s="9"/>
      <c r="O619" s="18"/>
      <c r="P619" s="18"/>
      <c r="Q619" s="18"/>
      <c r="R619" s="18"/>
      <c r="S619" s="18"/>
    </row>
    <row r="620" spans="1:19" x14ac:dyDescent="0.25">
      <c r="A620" s="9"/>
      <c r="O620" s="18"/>
      <c r="P620" s="18"/>
      <c r="Q620" s="18"/>
      <c r="R620" s="18"/>
      <c r="S620" s="18"/>
    </row>
    <row r="621" spans="1:19" x14ac:dyDescent="0.25">
      <c r="A621" s="9"/>
      <c r="O621" s="18"/>
      <c r="P621" s="18"/>
      <c r="Q621" s="18"/>
      <c r="R621" s="18"/>
      <c r="S621" s="18"/>
    </row>
    <row r="622" spans="1:19" x14ac:dyDescent="0.25">
      <c r="A622" s="9"/>
      <c r="O622" s="18"/>
      <c r="P622" s="18"/>
      <c r="Q622" s="18"/>
      <c r="R622" s="18"/>
      <c r="S622" s="18"/>
    </row>
    <row r="623" spans="1:19" x14ac:dyDescent="0.25">
      <c r="A623" s="9"/>
      <c r="O623" s="18"/>
      <c r="P623" s="18"/>
      <c r="Q623" s="18"/>
      <c r="R623" s="18"/>
      <c r="S623" s="18"/>
    </row>
    <row r="624" spans="1:19" x14ac:dyDescent="0.25">
      <c r="A624" s="9"/>
      <c r="O624" s="18"/>
      <c r="P624" s="18"/>
      <c r="Q624" s="18"/>
      <c r="R624" s="18"/>
      <c r="S624" s="18"/>
    </row>
    <row r="625" spans="1:19" x14ac:dyDescent="0.25">
      <c r="A625" s="9"/>
      <c r="O625" s="18"/>
      <c r="P625" s="18"/>
      <c r="Q625" s="18"/>
      <c r="R625" s="18"/>
      <c r="S625" s="18"/>
    </row>
    <row r="626" spans="1:19" x14ac:dyDescent="0.25">
      <c r="A626" s="9"/>
      <c r="O626" s="18"/>
      <c r="P626" s="18"/>
      <c r="Q626" s="18"/>
      <c r="R626" s="18"/>
      <c r="S626" s="18"/>
    </row>
    <row r="627" spans="1:19" x14ac:dyDescent="0.25">
      <c r="A627" s="9"/>
      <c r="O627" s="18"/>
      <c r="P627" s="18"/>
      <c r="Q627" s="18"/>
      <c r="R627" s="18"/>
      <c r="S627" s="18"/>
    </row>
    <row r="628" spans="1:19" x14ac:dyDescent="0.25">
      <c r="A628" s="9"/>
      <c r="O628" s="18"/>
      <c r="P628" s="18"/>
      <c r="Q628" s="18"/>
      <c r="R628" s="18"/>
      <c r="S628" s="18"/>
    </row>
    <row r="629" spans="1:19" x14ac:dyDescent="0.25">
      <c r="A629" s="9"/>
      <c r="O629" s="18"/>
      <c r="P629" s="18"/>
      <c r="Q629" s="18"/>
      <c r="R629" s="18"/>
      <c r="S629" s="18"/>
    </row>
    <row r="630" spans="1:19" x14ac:dyDescent="0.25">
      <c r="A630" s="9"/>
      <c r="O630" s="18"/>
      <c r="P630" s="18"/>
      <c r="Q630" s="18"/>
      <c r="R630" s="18"/>
      <c r="S630" s="18"/>
    </row>
    <row r="631" spans="1:19" x14ac:dyDescent="0.25">
      <c r="A631" s="9"/>
      <c r="O631" s="18"/>
      <c r="P631" s="18"/>
      <c r="Q631" s="18"/>
      <c r="R631" s="18"/>
      <c r="S631" s="18"/>
    </row>
    <row r="632" spans="1:19" x14ac:dyDescent="0.25">
      <c r="A632" s="9"/>
      <c r="O632" s="18"/>
      <c r="P632" s="18"/>
      <c r="Q632" s="18"/>
      <c r="R632" s="18"/>
      <c r="S632" s="18"/>
    </row>
    <row r="633" spans="1:19" x14ac:dyDescent="0.25">
      <c r="A633" s="9"/>
      <c r="O633" s="18"/>
      <c r="P633" s="18"/>
      <c r="Q633" s="18"/>
      <c r="R633" s="18"/>
      <c r="S633" s="18"/>
    </row>
    <row r="634" spans="1:19" x14ac:dyDescent="0.25">
      <c r="A634" s="9"/>
      <c r="O634" s="18"/>
      <c r="P634" s="18"/>
      <c r="Q634" s="18"/>
      <c r="R634" s="18"/>
      <c r="S634" s="18"/>
    </row>
    <row r="635" spans="1:19" x14ac:dyDescent="0.25">
      <c r="A635" s="9"/>
      <c r="O635" s="18"/>
      <c r="P635" s="18"/>
      <c r="Q635" s="18"/>
      <c r="R635" s="18"/>
      <c r="S635" s="18"/>
    </row>
    <row r="636" spans="1:19" x14ac:dyDescent="0.25">
      <c r="A636" s="9"/>
      <c r="O636" s="18"/>
      <c r="P636" s="18"/>
      <c r="Q636" s="18"/>
      <c r="R636" s="18"/>
      <c r="S636" s="18"/>
    </row>
    <row r="637" spans="1:19" x14ac:dyDescent="0.25">
      <c r="A637" s="9"/>
      <c r="O637" s="18"/>
      <c r="P637" s="18"/>
      <c r="Q637" s="18"/>
      <c r="R637" s="18"/>
      <c r="S637" s="18"/>
    </row>
    <row r="638" spans="1:19" x14ac:dyDescent="0.25">
      <c r="A638" s="9"/>
      <c r="O638" s="18"/>
      <c r="P638" s="18"/>
      <c r="Q638" s="18"/>
      <c r="R638" s="18"/>
      <c r="S638" s="18"/>
    </row>
    <row r="639" spans="1:19" x14ac:dyDescent="0.25">
      <c r="A639" s="9"/>
      <c r="O639" s="18"/>
      <c r="P639" s="18"/>
      <c r="Q639" s="18"/>
      <c r="R639" s="18"/>
      <c r="S639" s="18"/>
    </row>
    <row r="640" spans="1:19" x14ac:dyDescent="0.25">
      <c r="A640" s="9"/>
      <c r="O640" s="18"/>
      <c r="P640" s="18"/>
      <c r="Q640" s="18"/>
      <c r="R640" s="18"/>
      <c r="S640" s="18"/>
    </row>
    <row r="641" spans="1:19" x14ac:dyDescent="0.25">
      <c r="A641" s="9"/>
      <c r="O641" s="18"/>
      <c r="P641" s="18"/>
      <c r="Q641" s="18"/>
      <c r="R641" s="18"/>
      <c r="S641" s="18"/>
    </row>
    <row r="642" spans="1:19" x14ac:dyDescent="0.25">
      <c r="A642" s="9"/>
      <c r="O642" s="18"/>
      <c r="P642" s="18"/>
      <c r="Q642" s="18"/>
      <c r="R642" s="18"/>
      <c r="S642" s="18"/>
    </row>
    <row r="643" spans="1:19" x14ac:dyDescent="0.25">
      <c r="A643" s="9"/>
      <c r="O643" s="18"/>
      <c r="P643" s="18"/>
      <c r="Q643" s="18"/>
      <c r="R643" s="18"/>
      <c r="S643" s="18"/>
    </row>
    <row r="644" spans="1:19" x14ac:dyDescent="0.25">
      <c r="A644" s="9"/>
      <c r="O644" s="18"/>
      <c r="P644" s="18"/>
      <c r="Q644" s="18"/>
      <c r="R644" s="18"/>
      <c r="S644" s="18"/>
    </row>
    <row r="645" spans="1:19" x14ac:dyDescent="0.25">
      <c r="A645" s="9"/>
      <c r="O645" s="18"/>
      <c r="P645" s="18"/>
      <c r="Q645" s="18"/>
      <c r="R645" s="18"/>
      <c r="S645" s="18"/>
    </row>
    <row r="646" spans="1:19" x14ac:dyDescent="0.25">
      <c r="A646" s="9"/>
      <c r="O646" s="18"/>
      <c r="P646" s="18"/>
      <c r="Q646" s="18"/>
      <c r="R646" s="18"/>
      <c r="S646" s="18"/>
    </row>
    <row r="647" spans="1:19" x14ac:dyDescent="0.25">
      <c r="A647" s="9"/>
      <c r="O647" s="18"/>
      <c r="P647" s="18"/>
      <c r="Q647" s="18"/>
      <c r="R647" s="18"/>
      <c r="S647" s="18"/>
    </row>
    <row r="648" spans="1:19" x14ac:dyDescent="0.25">
      <c r="A648" s="9"/>
      <c r="O648" s="18"/>
      <c r="P648" s="18"/>
      <c r="Q648" s="18"/>
      <c r="R648" s="18"/>
      <c r="S648" s="18"/>
    </row>
    <row r="649" spans="1:19" x14ac:dyDescent="0.25">
      <c r="A649" s="9"/>
      <c r="O649" s="18"/>
      <c r="P649" s="18"/>
      <c r="Q649" s="18"/>
      <c r="R649" s="18"/>
      <c r="S649" s="18"/>
    </row>
    <row r="650" spans="1:19" x14ac:dyDescent="0.25">
      <c r="A650" s="9"/>
      <c r="O650" s="18"/>
      <c r="P650" s="18"/>
      <c r="Q650" s="18"/>
      <c r="R650" s="18"/>
      <c r="S650" s="18"/>
    </row>
    <row r="651" spans="1:19" x14ac:dyDescent="0.25">
      <c r="A651" s="9"/>
      <c r="O651" s="18"/>
      <c r="P651" s="18"/>
      <c r="Q651" s="18"/>
      <c r="R651" s="18"/>
      <c r="S651" s="18"/>
    </row>
    <row r="652" spans="1:19" x14ac:dyDescent="0.25">
      <c r="A652" s="9"/>
      <c r="O652" s="18"/>
      <c r="P652" s="18"/>
      <c r="Q652" s="18"/>
      <c r="R652" s="18"/>
      <c r="S652" s="18"/>
    </row>
    <row r="653" spans="1:19" x14ac:dyDescent="0.25">
      <c r="A653" s="9"/>
      <c r="O653" s="18"/>
      <c r="P653" s="18"/>
      <c r="Q653" s="18"/>
      <c r="R653" s="18"/>
      <c r="S653" s="18"/>
    </row>
    <row r="654" spans="1:19" x14ac:dyDescent="0.25">
      <c r="A654" s="9"/>
      <c r="O654" s="18"/>
      <c r="P654" s="18"/>
      <c r="Q654" s="18"/>
      <c r="R654" s="18"/>
      <c r="S654" s="18"/>
    </row>
    <row r="655" spans="1:19" x14ac:dyDescent="0.25">
      <c r="A655" s="9"/>
      <c r="O655" s="18"/>
      <c r="P655" s="18"/>
      <c r="Q655" s="18"/>
      <c r="R655" s="18"/>
      <c r="S655" s="18"/>
    </row>
    <row r="656" spans="1:19" x14ac:dyDescent="0.25">
      <c r="A656" s="9"/>
      <c r="O656" s="18"/>
      <c r="P656" s="18"/>
      <c r="Q656" s="18"/>
      <c r="R656" s="18"/>
      <c r="S656" s="18"/>
    </row>
    <row r="657" spans="1:19" x14ac:dyDescent="0.25">
      <c r="A657" s="9"/>
      <c r="O657" s="18"/>
      <c r="P657" s="18"/>
      <c r="Q657" s="18"/>
      <c r="R657" s="18"/>
      <c r="S657" s="18"/>
    </row>
    <row r="658" spans="1:19" x14ac:dyDescent="0.25">
      <c r="A658" s="9"/>
      <c r="O658" s="18"/>
      <c r="P658" s="18"/>
      <c r="Q658" s="18"/>
      <c r="R658" s="18"/>
      <c r="S658" s="18"/>
    </row>
    <row r="659" spans="1:19" x14ac:dyDescent="0.25">
      <c r="A659" s="9"/>
      <c r="O659" s="18"/>
      <c r="P659" s="18"/>
      <c r="Q659" s="18"/>
      <c r="R659" s="18"/>
      <c r="S659" s="18"/>
    </row>
    <row r="660" spans="1:19" x14ac:dyDescent="0.25">
      <c r="A660" s="9"/>
      <c r="O660" s="18"/>
      <c r="P660" s="18"/>
      <c r="Q660" s="18"/>
      <c r="R660" s="18"/>
      <c r="S660" s="18"/>
    </row>
    <row r="661" spans="1:19" x14ac:dyDescent="0.25">
      <c r="A661" s="9"/>
      <c r="O661" s="18"/>
      <c r="P661" s="18"/>
      <c r="Q661" s="18"/>
      <c r="R661" s="18"/>
      <c r="S661" s="18"/>
    </row>
    <row r="662" spans="1:19" x14ac:dyDescent="0.25">
      <c r="A662" s="9"/>
      <c r="O662" s="18"/>
      <c r="P662" s="18"/>
      <c r="Q662" s="18"/>
      <c r="R662" s="18"/>
      <c r="S662" s="18"/>
    </row>
    <row r="663" spans="1:19" x14ac:dyDescent="0.25">
      <c r="A663" s="9"/>
      <c r="O663" s="18"/>
      <c r="P663" s="18"/>
      <c r="Q663" s="18"/>
      <c r="R663" s="18"/>
      <c r="S663" s="18"/>
    </row>
    <row r="664" spans="1:19" x14ac:dyDescent="0.25">
      <c r="A664" s="9"/>
      <c r="O664" s="18"/>
      <c r="P664" s="18"/>
      <c r="Q664" s="18"/>
      <c r="R664" s="18"/>
      <c r="S664" s="18"/>
    </row>
    <row r="665" spans="1:19" x14ac:dyDescent="0.25">
      <c r="A665" s="9"/>
      <c r="O665" s="18"/>
      <c r="P665" s="18"/>
      <c r="Q665" s="18"/>
      <c r="R665" s="18"/>
      <c r="S665" s="18"/>
    </row>
    <row r="666" spans="1:19" x14ac:dyDescent="0.25">
      <c r="A666" s="9"/>
      <c r="O666" s="18"/>
      <c r="P666" s="18"/>
      <c r="Q666" s="18"/>
      <c r="R666" s="18"/>
      <c r="S666" s="18"/>
    </row>
    <row r="667" spans="1:19" x14ac:dyDescent="0.25">
      <c r="A667" s="9"/>
      <c r="O667" s="18"/>
      <c r="P667" s="18"/>
      <c r="Q667" s="18"/>
      <c r="R667" s="18"/>
      <c r="S667" s="18"/>
    </row>
    <row r="668" spans="1:19" x14ac:dyDescent="0.25">
      <c r="A668" s="9"/>
      <c r="O668" s="18"/>
      <c r="P668" s="18"/>
      <c r="Q668" s="18"/>
      <c r="R668" s="18"/>
      <c r="S668" s="18"/>
    </row>
    <row r="669" spans="1:19" x14ac:dyDescent="0.25">
      <c r="A669" s="9"/>
      <c r="O669" s="18"/>
      <c r="P669" s="18"/>
      <c r="Q669" s="18"/>
      <c r="R669" s="18"/>
      <c r="S669" s="18"/>
    </row>
    <row r="670" spans="1:19" x14ac:dyDescent="0.25">
      <c r="A670" s="9"/>
      <c r="O670" s="18"/>
      <c r="P670" s="18"/>
      <c r="Q670" s="18"/>
      <c r="R670" s="18"/>
      <c r="S670" s="18"/>
    </row>
    <row r="671" spans="1:19" x14ac:dyDescent="0.25">
      <c r="A671" s="9"/>
      <c r="O671" s="18"/>
      <c r="P671" s="18"/>
      <c r="Q671" s="18"/>
      <c r="R671" s="18"/>
      <c r="S671" s="18"/>
    </row>
    <row r="672" spans="1:19" x14ac:dyDescent="0.25">
      <c r="A672" s="9"/>
      <c r="O672" s="18"/>
      <c r="P672" s="18"/>
      <c r="Q672" s="18"/>
      <c r="R672" s="18"/>
      <c r="S672" s="18"/>
    </row>
    <row r="673" spans="1:19" x14ac:dyDescent="0.25">
      <c r="A673" s="9"/>
      <c r="O673" s="18"/>
      <c r="P673" s="18"/>
      <c r="Q673" s="18"/>
      <c r="R673" s="18"/>
      <c r="S673" s="18"/>
    </row>
    <row r="674" spans="1:19" x14ac:dyDescent="0.25">
      <c r="A674" s="9"/>
      <c r="O674" s="18"/>
      <c r="P674" s="18"/>
      <c r="Q674" s="18"/>
      <c r="R674" s="18"/>
      <c r="S674" s="18"/>
    </row>
    <row r="675" spans="1:19" x14ac:dyDescent="0.25">
      <c r="A675" s="9"/>
      <c r="O675" s="18"/>
      <c r="P675" s="18"/>
      <c r="Q675" s="18"/>
      <c r="R675" s="18"/>
      <c r="S675" s="18"/>
    </row>
    <row r="676" spans="1:19" x14ac:dyDescent="0.25">
      <c r="A676" s="9"/>
      <c r="O676" s="18"/>
      <c r="P676" s="18"/>
      <c r="Q676" s="18"/>
      <c r="R676" s="18"/>
      <c r="S676" s="18"/>
    </row>
    <row r="677" spans="1:19" x14ac:dyDescent="0.25">
      <c r="A677" s="9"/>
      <c r="O677" s="18"/>
      <c r="P677" s="18"/>
      <c r="Q677" s="18"/>
      <c r="R677" s="18"/>
      <c r="S677" s="18"/>
    </row>
    <row r="678" spans="1:19" x14ac:dyDescent="0.25">
      <c r="A678" s="9"/>
      <c r="O678" s="18"/>
      <c r="P678" s="18"/>
      <c r="Q678" s="18"/>
      <c r="R678" s="18"/>
      <c r="S678" s="18"/>
    </row>
    <row r="679" spans="1:19" x14ac:dyDescent="0.25">
      <c r="A679" s="9"/>
      <c r="O679" s="18"/>
      <c r="P679" s="18"/>
      <c r="Q679" s="18"/>
      <c r="R679" s="18"/>
      <c r="S679" s="18"/>
    </row>
    <row r="680" spans="1:19" x14ac:dyDescent="0.25">
      <c r="A680" s="9"/>
      <c r="O680" s="18"/>
      <c r="P680" s="18"/>
      <c r="Q680" s="18"/>
      <c r="R680" s="18"/>
      <c r="S680" s="18"/>
    </row>
    <row r="681" spans="1:19" x14ac:dyDescent="0.25">
      <c r="A681" s="9"/>
      <c r="O681" s="18"/>
      <c r="P681" s="18"/>
      <c r="Q681" s="18"/>
      <c r="R681" s="18"/>
      <c r="S681" s="18"/>
    </row>
    <row r="682" spans="1:19" x14ac:dyDescent="0.25">
      <c r="A682" s="9"/>
      <c r="O682" s="18"/>
      <c r="P682" s="18"/>
      <c r="Q682" s="18"/>
      <c r="R682" s="18"/>
      <c r="S682" s="18"/>
    </row>
    <row r="683" spans="1:19" x14ac:dyDescent="0.25">
      <c r="A683" s="9"/>
      <c r="O683" s="18"/>
      <c r="P683" s="18"/>
      <c r="Q683" s="18"/>
      <c r="R683" s="18"/>
      <c r="S683" s="18"/>
    </row>
    <row r="684" spans="1:19" x14ac:dyDescent="0.25">
      <c r="A684" s="9"/>
      <c r="O684" s="18"/>
      <c r="P684" s="18"/>
      <c r="Q684" s="18"/>
      <c r="R684" s="18"/>
      <c r="S684" s="18"/>
    </row>
    <row r="685" spans="1:19" x14ac:dyDescent="0.25">
      <c r="A685" s="9"/>
      <c r="O685" s="18"/>
      <c r="P685" s="18"/>
      <c r="Q685" s="18"/>
      <c r="R685" s="18"/>
      <c r="S685" s="18"/>
    </row>
    <row r="686" spans="1:19" x14ac:dyDescent="0.25">
      <c r="A686" s="9"/>
      <c r="O686" s="18"/>
      <c r="P686" s="18"/>
      <c r="Q686" s="18"/>
      <c r="R686" s="18"/>
      <c r="S686" s="18"/>
    </row>
    <row r="687" spans="1:19" x14ac:dyDescent="0.25">
      <c r="A687" s="9"/>
      <c r="O687" s="18"/>
      <c r="P687" s="18"/>
      <c r="Q687" s="18"/>
      <c r="R687" s="18"/>
      <c r="S687" s="18"/>
    </row>
    <row r="688" spans="1:19" x14ac:dyDescent="0.25">
      <c r="A688" s="9"/>
      <c r="O688" s="18"/>
      <c r="P688" s="18"/>
      <c r="Q688" s="18"/>
      <c r="R688" s="18"/>
      <c r="S688" s="18"/>
    </row>
    <row r="689" spans="1:19" x14ac:dyDescent="0.25">
      <c r="A689" s="9"/>
      <c r="O689" s="18"/>
      <c r="P689" s="18"/>
      <c r="Q689" s="18"/>
      <c r="R689" s="18"/>
      <c r="S689" s="18"/>
    </row>
    <row r="690" spans="1:19" x14ac:dyDescent="0.25">
      <c r="A690" s="9"/>
      <c r="O690" s="18"/>
      <c r="P690" s="18"/>
      <c r="Q690" s="18"/>
      <c r="R690" s="18"/>
      <c r="S690" s="18"/>
    </row>
    <row r="691" spans="1:19" x14ac:dyDescent="0.25">
      <c r="A691" s="9"/>
      <c r="O691" s="18"/>
      <c r="P691" s="18"/>
      <c r="Q691" s="18"/>
      <c r="R691" s="18"/>
      <c r="S691" s="18"/>
    </row>
    <row r="692" spans="1:19" x14ac:dyDescent="0.25">
      <c r="A692" s="9"/>
      <c r="O692" s="18"/>
      <c r="P692" s="18"/>
      <c r="Q692" s="18"/>
      <c r="R692" s="18"/>
      <c r="S692" s="18"/>
    </row>
    <row r="693" spans="1:19" x14ac:dyDescent="0.25">
      <c r="A693" s="9"/>
      <c r="O693" s="18"/>
      <c r="P693" s="18"/>
      <c r="Q693" s="18"/>
      <c r="R693" s="18"/>
      <c r="S693" s="18"/>
    </row>
    <row r="694" spans="1:19" x14ac:dyDescent="0.25">
      <c r="A694" s="9"/>
      <c r="O694" s="18"/>
      <c r="P694" s="18"/>
      <c r="Q694" s="18"/>
      <c r="R694" s="18"/>
      <c r="S694" s="18"/>
    </row>
    <row r="695" spans="1:19" x14ac:dyDescent="0.25">
      <c r="A695" s="9"/>
      <c r="O695" s="18"/>
      <c r="P695" s="18"/>
      <c r="Q695" s="18"/>
      <c r="R695" s="18"/>
      <c r="S695" s="18"/>
    </row>
    <row r="696" spans="1:19" x14ac:dyDescent="0.25">
      <c r="A696" s="9"/>
      <c r="O696" s="18"/>
      <c r="P696" s="18"/>
      <c r="Q696" s="18"/>
      <c r="R696" s="18"/>
      <c r="S696" s="18"/>
    </row>
    <row r="697" spans="1:19" x14ac:dyDescent="0.25">
      <c r="A697" s="9"/>
      <c r="O697" s="18"/>
      <c r="P697" s="18"/>
      <c r="Q697" s="18"/>
      <c r="R697" s="18"/>
      <c r="S697" s="18"/>
    </row>
    <row r="698" spans="1:19" x14ac:dyDescent="0.25">
      <c r="A698" s="9"/>
      <c r="O698" s="18"/>
      <c r="P698" s="18"/>
      <c r="Q698" s="18"/>
      <c r="R698" s="18"/>
      <c r="S698" s="18">
        <f>SUBTOTAL(9,S102:S133)</f>
        <v>1288834637.8799996</v>
      </c>
    </row>
    <row r="699" spans="1:19" x14ac:dyDescent="0.25">
      <c r="A699" s="9"/>
      <c r="O699" s="18"/>
      <c r="P699" s="18"/>
      <c r="Q699" s="18"/>
      <c r="R699" s="18"/>
      <c r="S699" s="647">
        <f>SUBTOTAL(9,S41:S96)</f>
        <v>12273086819.449999</v>
      </c>
    </row>
    <row r="700" spans="1:19" x14ac:dyDescent="0.25">
      <c r="A700" s="9"/>
      <c r="O700" s="18"/>
      <c r="P700" s="18"/>
      <c r="Q700" s="18"/>
      <c r="R700" s="18"/>
      <c r="S700" s="18"/>
    </row>
    <row r="701" spans="1:19" x14ac:dyDescent="0.25">
      <c r="A701" s="9"/>
      <c r="O701" s="18"/>
      <c r="P701" s="18"/>
      <c r="Q701" s="18"/>
      <c r="R701" s="18"/>
      <c r="S701" s="18"/>
    </row>
    <row r="702" spans="1:19" x14ac:dyDescent="0.25">
      <c r="A702" s="9"/>
      <c r="O702" s="18"/>
      <c r="P702" s="18"/>
      <c r="Q702" s="18"/>
      <c r="R702" s="18"/>
      <c r="S702" s="18"/>
    </row>
    <row r="703" spans="1:19" x14ac:dyDescent="0.25">
      <c r="A703" s="9"/>
      <c r="O703" s="18"/>
      <c r="P703" s="18"/>
      <c r="Q703" s="18"/>
      <c r="R703" s="18"/>
      <c r="S703" s="18"/>
    </row>
    <row r="704" spans="1:19" x14ac:dyDescent="0.25">
      <c r="A704" s="9"/>
      <c r="O704" s="18"/>
      <c r="P704" s="18"/>
      <c r="Q704" s="18"/>
      <c r="R704" s="18"/>
      <c r="S704" s="18"/>
    </row>
    <row r="705" spans="1:19" x14ac:dyDescent="0.25">
      <c r="A705" s="9"/>
      <c r="O705" s="18"/>
      <c r="P705" s="18"/>
      <c r="Q705" s="18"/>
      <c r="R705" s="18"/>
      <c r="S705" s="18"/>
    </row>
    <row r="706" spans="1:19" x14ac:dyDescent="0.25">
      <c r="A706" s="9"/>
      <c r="O706" s="18"/>
      <c r="P706" s="18"/>
      <c r="Q706" s="18"/>
      <c r="R706" s="18"/>
      <c r="S706" s="18"/>
    </row>
    <row r="707" spans="1:19" x14ac:dyDescent="0.25">
      <c r="A707" s="9"/>
      <c r="O707" s="18"/>
      <c r="P707" s="18"/>
      <c r="Q707" s="18"/>
      <c r="R707" s="18"/>
      <c r="S707" s="18"/>
    </row>
    <row r="708" spans="1:19" x14ac:dyDescent="0.25">
      <c r="A708" s="9"/>
      <c r="O708" s="18"/>
      <c r="P708" s="18"/>
      <c r="Q708" s="18"/>
      <c r="R708" s="18"/>
      <c r="S708" s="18"/>
    </row>
    <row r="709" spans="1:19" x14ac:dyDescent="0.25">
      <c r="A709" s="9"/>
      <c r="O709" s="18"/>
      <c r="P709" s="18"/>
      <c r="Q709" s="18"/>
      <c r="R709" s="18"/>
      <c r="S709" s="18"/>
    </row>
    <row r="710" spans="1:19" x14ac:dyDescent="0.25">
      <c r="A710" s="9"/>
      <c r="O710" s="18"/>
      <c r="P710" s="18"/>
      <c r="Q710" s="18"/>
      <c r="R710" s="18"/>
      <c r="S710" s="18"/>
    </row>
    <row r="711" spans="1:19" x14ac:dyDescent="0.25">
      <c r="A711" s="9"/>
      <c r="O711" s="18"/>
      <c r="P711" s="18"/>
      <c r="Q711" s="18"/>
      <c r="R711" s="18"/>
      <c r="S711" s="18"/>
    </row>
    <row r="712" spans="1:19" x14ac:dyDescent="0.25">
      <c r="A712" s="9"/>
      <c r="O712" s="18"/>
      <c r="P712" s="18"/>
      <c r="Q712" s="18"/>
      <c r="R712" s="18"/>
      <c r="S712" s="18"/>
    </row>
    <row r="713" spans="1:19" x14ac:dyDescent="0.25">
      <c r="A713" s="9"/>
      <c r="O713" s="18"/>
      <c r="P713" s="18"/>
      <c r="Q713" s="18"/>
      <c r="R713" s="18"/>
      <c r="S713" s="18"/>
    </row>
    <row r="714" spans="1:19" x14ac:dyDescent="0.25">
      <c r="A714" s="9"/>
      <c r="O714" s="18"/>
      <c r="P714" s="18"/>
      <c r="Q714" s="18"/>
      <c r="R714" s="18"/>
      <c r="S714" s="18"/>
    </row>
    <row r="715" spans="1:19" x14ac:dyDescent="0.25">
      <c r="A715" s="9"/>
      <c r="O715" s="18"/>
      <c r="P715" s="18"/>
      <c r="Q715" s="18"/>
      <c r="R715" s="18"/>
      <c r="S715" s="18"/>
    </row>
    <row r="716" spans="1:19" x14ac:dyDescent="0.25">
      <c r="A716" s="9"/>
      <c r="O716" s="18"/>
      <c r="P716" s="18"/>
      <c r="Q716" s="18"/>
      <c r="R716" s="18"/>
      <c r="S716" s="18"/>
    </row>
    <row r="717" spans="1:19" x14ac:dyDescent="0.25">
      <c r="A717" s="9"/>
      <c r="O717" s="18"/>
      <c r="P717" s="18"/>
      <c r="Q717" s="18"/>
      <c r="R717" s="18"/>
      <c r="S717" s="18"/>
    </row>
    <row r="718" spans="1:19" x14ac:dyDescent="0.25">
      <c r="A718" s="9"/>
      <c r="O718" s="18"/>
      <c r="P718" s="18"/>
      <c r="Q718" s="18"/>
      <c r="R718" s="18"/>
      <c r="S718" s="18"/>
    </row>
    <row r="719" spans="1:19" x14ac:dyDescent="0.25">
      <c r="A719" s="9"/>
      <c r="O719" s="18"/>
      <c r="P719" s="18"/>
      <c r="Q719" s="18"/>
      <c r="R719" s="18"/>
      <c r="S719" s="18"/>
    </row>
    <row r="720" spans="1:19" x14ac:dyDescent="0.25">
      <c r="A720" s="9"/>
      <c r="O720" s="18"/>
      <c r="P720" s="18"/>
      <c r="Q720" s="18"/>
      <c r="R720" s="18"/>
      <c r="S720" s="18"/>
    </row>
    <row r="721" spans="1:19" x14ac:dyDescent="0.25">
      <c r="A721" s="9"/>
      <c r="O721" s="18"/>
      <c r="P721" s="18"/>
      <c r="Q721" s="18"/>
      <c r="R721" s="18"/>
      <c r="S721" s="18"/>
    </row>
    <row r="722" spans="1:19" x14ac:dyDescent="0.25">
      <c r="A722" s="9"/>
      <c r="O722" s="18"/>
      <c r="P722" s="18"/>
      <c r="Q722" s="18"/>
      <c r="R722" s="18"/>
      <c r="S722" s="18"/>
    </row>
    <row r="723" spans="1:19" x14ac:dyDescent="0.25">
      <c r="A723" s="9"/>
      <c r="O723" s="18"/>
      <c r="P723" s="18"/>
      <c r="Q723" s="18"/>
      <c r="R723" s="18"/>
      <c r="S723" s="18"/>
    </row>
    <row r="724" spans="1:19" x14ac:dyDescent="0.25">
      <c r="A724" s="9"/>
      <c r="O724" s="18"/>
      <c r="P724" s="18"/>
      <c r="Q724" s="18"/>
      <c r="R724" s="18"/>
      <c r="S724" s="18"/>
    </row>
    <row r="725" spans="1:19" x14ac:dyDescent="0.25">
      <c r="A725" s="9"/>
      <c r="O725" s="18"/>
      <c r="P725" s="18"/>
      <c r="Q725" s="18"/>
      <c r="R725" s="18"/>
      <c r="S725" s="18"/>
    </row>
    <row r="726" spans="1:19" x14ac:dyDescent="0.25">
      <c r="A726" s="9"/>
      <c r="O726" s="18"/>
      <c r="P726" s="18"/>
      <c r="Q726" s="18"/>
      <c r="R726" s="18"/>
      <c r="S726" s="18"/>
    </row>
    <row r="727" spans="1:19" x14ac:dyDescent="0.25">
      <c r="A727" s="9"/>
      <c r="O727" s="18"/>
      <c r="P727" s="18"/>
      <c r="Q727" s="18"/>
      <c r="R727" s="18"/>
      <c r="S727" s="18"/>
    </row>
    <row r="728" spans="1:19" x14ac:dyDescent="0.25">
      <c r="A728" s="9"/>
      <c r="O728" s="18"/>
      <c r="P728" s="18"/>
      <c r="Q728" s="18"/>
      <c r="R728" s="18"/>
      <c r="S728" s="18"/>
    </row>
    <row r="729" spans="1:19" x14ac:dyDescent="0.25">
      <c r="A729" s="9"/>
      <c r="O729" s="18"/>
      <c r="P729" s="18"/>
      <c r="Q729" s="18"/>
      <c r="R729" s="18"/>
      <c r="S729" s="18"/>
    </row>
    <row r="730" spans="1:19" x14ac:dyDescent="0.25">
      <c r="A730" s="9"/>
      <c r="O730" s="18"/>
      <c r="P730" s="18"/>
      <c r="Q730" s="18"/>
      <c r="R730" s="18"/>
      <c r="S730" s="18"/>
    </row>
    <row r="731" spans="1:19" x14ac:dyDescent="0.25">
      <c r="A731" s="9"/>
      <c r="O731" s="18"/>
      <c r="P731" s="18"/>
      <c r="Q731" s="18"/>
      <c r="R731" s="18"/>
      <c r="S731" s="18"/>
    </row>
    <row r="732" spans="1:19" x14ac:dyDescent="0.25">
      <c r="A732" s="9"/>
      <c r="O732" s="18"/>
      <c r="P732" s="18"/>
      <c r="Q732" s="18"/>
      <c r="R732" s="18"/>
      <c r="S732" s="18"/>
    </row>
    <row r="733" spans="1:19" x14ac:dyDescent="0.25">
      <c r="A733" s="9"/>
      <c r="O733" s="18"/>
      <c r="P733" s="18"/>
      <c r="Q733" s="18"/>
      <c r="R733" s="18"/>
      <c r="S733" s="18"/>
    </row>
    <row r="734" spans="1:19" x14ac:dyDescent="0.25">
      <c r="A734" s="9"/>
      <c r="O734" s="18"/>
      <c r="P734" s="18"/>
      <c r="Q734" s="18"/>
      <c r="R734" s="18"/>
      <c r="S734" s="18"/>
    </row>
    <row r="735" spans="1:19" x14ac:dyDescent="0.25">
      <c r="A735" s="9"/>
      <c r="O735" s="18"/>
      <c r="P735" s="18"/>
      <c r="Q735" s="18"/>
      <c r="R735" s="18"/>
      <c r="S735" s="18"/>
    </row>
    <row r="736" spans="1:19" x14ac:dyDescent="0.25">
      <c r="A736" s="9"/>
      <c r="O736" s="18"/>
      <c r="P736" s="18"/>
      <c r="Q736" s="18"/>
      <c r="R736" s="18"/>
      <c r="S736" s="18"/>
    </row>
    <row r="737" spans="1:19" x14ac:dyDescent="0.25">
      <c r="A737" s="9"/>
      <c r="O737" s="18"/>
      <c r="P737" s="18"/>
      <c r="Q737" s="18"/>
      <c r="R737" s="18"/>
      <c r="S737" s="18"/>
    </row>
    <row r="738" spans="1:19" x14ac:dyDescent="0.25">
      <c r="A738" s="9"/>
      <c r="O738" s="18"/>
      <c r="P738" s="18"/>
      <c r="Q738" s="18"/>
      <c r="R738" s="18"/>
      <c r="S738" s="18"/>
    </row>
    <row r="739" spans="1:19" x14ac:dyDescent="0.25">
      <c r="A739" s="9"/>
      <c r="O739" s="18"/>
      <c r="P739" s="18"/>
      <c r="Q739" s="18"/>
      <c r="R739" s="18"/>
      <c r="S739" s="18"/>
    </row>
    <row r="740" spans="1:19" x14ac:dyDescent="0.25">
      <c r="A740" s="9"/>
      <c r="O740" s="18"/>
      <c r="P740" s="18"/>
      <c r="Q740" s="18"/>
      <c r="R740" s="18"/>
      <c r="S740" s="18"/>
    </row>
    <row r="741" spans="1:19" x14ac:dyDescent="0.25">
      <c r="A741" s="9"/>
      <c r="O741" s="18"/>
      <c r="P741" s="18"/>
      <c r="Q741" s="18"/>
      <c r="R741" s="18"/>
      <c r="S741" s="18"/>
    </row>
    <row r="742" spans="1:19" x14ac:dyDescent="0.25">
      <c r="A742" s="9"/>
      <c r="O742" s="18"/>
      <c r="P742" s="18"/>
      <c r="Q742" s="18"/>
      <c r="R742" s="18"/>
      <c r="S742" s="18"/>
    </row>
    <row r="743" spans="1:19" x14ac:dyDescent="0.25">
      <c r="A743" s="9"/>
      <c r="O743" s="18"/>
      <c r="P743" s="18"/>
      <c r="Q743" s="18"/>
      <c r="R743" s="18"/>
      <c r="S743" s="18"/>
    </row>
    <row r="744" spans="1:19" x14ac:dyDescent="0.25">
      <c r="A744" s="9"/>
      <c r="O744" s="18"/>
      <c r="P744" s="18"/>
      <c r="Q744" s="18"/>
      <c r="R744" s="18"/>
      <c r="S744" s="18"/>
    </row>
    <row r="745" spans="1:19" x14ac:dyDescent="0.25">
      <c r="A745" s="9"/>
      <c r="O745" s="18"/>
      <c r="P745" s="18"/>
      <c r="Q745" s="18"/>
      <c r="R745" s="18"/>
      <c r="S745" s="18"/>
    </row>
    <row r="746" spans="1:19" x14ac:dyDescent="0.25">
      <c r="A746" s="9"/>
      <c r="O746" s="18"/>
      <c r="P746" s="18"/>
      <c r="Q746" s="18"/>
      <c r="R746" s="18"/>
      <c r="S746" s="18"/>
    </row>
    <row r="747" spans="1:19" x14ac:dyDescent="0.25">
      <c r="A747" s="9"/>
      <c r="O747" s="18"/>
      <c r="P747" s="18"/>
      <c r="Q747" s="18"/>
      <c r="R747" s="18"/>
      <c r="S747" s="18"/>
    </row>
    <row r="748" spans="1:19" x14ac:dyDescent="0.25">
      <c r="A748" s="9"/>
      <c r="O748" s="18"/>
      <c r="P748" s="18"/>
      <c r="Q748" s="18"/>
      <c r="R748" s="18"/>
      <c r="S748" s="18"/>
    </row>
    <row r="749" spans="1:19" x14ac:dyDescent="0.25">
      <c r="A749" s="9"/>
      <c r="O749" s="18"/>
      <c r="P749" s="18"/>
      <c r="Q749" s="18"/>
      <c r="R749" s="18"/>
      <c r="S749" s="18"/>
    </row>
    <row r="750" spans="1:19" x14ac:dyDescent="0.25">
      <c r="A750" s="9"/>
      <c r="O750" s="18"/>
      <c r="P750" s="18"/>
      <c r="Q750" s="18"/>
      <c r="R750" s="18"/>
      <c r="S750" s="18"/>
    </row>
    <row r="751" spans="1:19" x14ac:dyDescent="0.25">
      <c r="A751" s="9"/>
      <c r="O751" s="18"/>
      <c r="P751" s="18"/>
      <c r="Q751" s="18"/>
      <c r="R751" s="18"/>
      <c r="S751" s="18"/>
    </row>
    <row r="752" spans="1:19" x14ac:dyDescent="0.25">
      <c r="A752" s="9"/>
      <c r="O752" s="18"/>
      <c r="P752" s="18"/>
      <c r="Q752" s="18"/>
      <c r="R752" s="18"/>
      <c r="S752" s="18"/>
    </row>
    <row r="753" spans="1:19" x14ac:dyDescent="0.25">
      <c r="A753" s="9"/>
      <c r="O753" s="18"/>
      <c r="P753" s="18"/>
      <c r="Q753" s="18"/>
      <c r="R753" s="18"/>
      <c r="S753" s="18"/>
    </row>
    <row r="754" spans="1:19" x14ac:dyDescent="0.25">
      <c r="A754" s="9"/>
      <c r="O754" s="18"/>
      <c r="P754" s="18"/>
      <c r="Q754" s="18"/>
      <c r="R754" s="18"/>
      <c r="S754" s="18"/>
    </row>
    <row r="755" spans="1:19" x14ac:dyDescent="0.25">
      <c r="A755" s="9"/>
      <c r="O755" s="18"/>
      <c r="P755" s="18"/>
      <c r="Q755" s="18"/>
      <c r="R755" s="18"/>
      <c r="S755" s="18"/>
    </row>
    <row r="756" spans="1:19" x14ac:dyDescent="0.25">
      <c r="A756" s="9"/>
      <c r="O756" s="18"/>
      <c r="P756" s="18"/>
      <c r="Q756" s="18"/>
      <c r="R756" s="18"/>
      <c r="S756" s="18"/>
    </row>
    <row r="757" spans="1:19" x14ac:dyDescent="0.25">
      <c r="A757" s="9"/>
      <c r="O757" s="18"/>
      <c r="P757" s="18"/>
      <c r="Q757" s="18"/>
      <c r="R757" s="18"/>
      <c r="S757" s="18"/>
    </row>
    <row r="758" spans="1:19" x14ac:dyDescent="0.25">
      <c r="A758" s="9"/>
      <c r="O758" s="18"/>
      <c r="P758" s="18"/>
      <c r="Q758" s="18"/>
      <c r="R758" s="18"/>
      <c r="S758" s="18"/>
    </row>
    <row r="759" spans="1:19" x14ac:dyDescent="0.25">
      <c r="A759" s="9"/>
      <c r="O759" s="18"/>
      <c r="P759" s="18"/>
      <c r="Q759" s="18"/>
      <c r="R759" s="18"/>
      <c r="S759" s="18"/>
    </row>
    <row r="760" spans="1:19" x14ac:dyDescent="0.25">
      <c r="A760" s="9"/>
      <c r="O760" s="18"/>
      <c r="P760" s="18"/>
      <c r="Q760" s="18"/>
      <c r="R760" s="18"/>
      <c r="S760" s="18"/>
    </row>
    <row r="761" spans="1:19" x14ac:dyDescent="0.25">
      <c r="A761" s="9"/>
      <c r="O761" s="18"/>
      <c r="P761" s="18"/>
      <c r="Q761" s="18"/>
      <c r="R761" s="18"/>
      <c r="S761" s="18"/>
    </row>
    <row r="762" spans="1:19" x14ac:dyDescent="0.25">
      <c r="A762" s="9"/>
      <c r="O762" s="18"/>
      <c r="P762" s="18"/>
      <c r="Q762" s="18"/>
      <c r="R762" s="18"/>
      <c r="S762" s="18"/>
    </row>
    <row r="763" spans="1:19" x14ac:dyDescent="0.25">
      <c r="A763" s="9"/>
      <c r="O763" s="18"/>
      <c r="P763" s="18"/>
      <c r="Q763" s="18"/>
      <c r="R763" s="18"/>
      <c r="S763" s="18"/>
    </row>
    <row r="764" spans="1:19" x14ac:dyDescent="0.25">
      <c r="A764" s="9"/>
      <c r="O764" s="18"/>
      <c r="P764" s="18"/>
      <c r="Q764" s="18"/>
      <c r="R764" s="18"/>
      <c r="S764" s="18"/>
    </row>
    <row r="765" spans="1:19" x14ac:dyDescent="0.25">
      <c r="A765" s="9"/>
      <c r="O765" s="18"/>
      <c r="P765" s="18"/>
      <c r="Q765" s="18"/>
      <c r="R765" s="18"/>
      <c r="S765" s="18"/>
    </row>
    <row r="766" spans="1:19" x14ac:dyDescent="0.25">
      <c r="A766" s="9"/>
      <c r="O766" s="18"/>
      <c r="P766" s="18"/>
      <c r="Q766" s="18"/>
      <c r="R766" s="18"/>
      <c r="S766" s="18"/>
    </row>
    <row r="767" spans="1:19" x14ac:dyDescent="0.25">
      <c r="A767" s="9"/>
      <c r="O767" s="18"/>
      <c r="P767" s="18"/>
      <c r="Q767" s="18"/>
      <c r="R767" s="18"/>
      <c r="S767" s="18"/>
    </row>
    <row r="768" spans="1:19" x14ac:dyDescent="0.25">
      <c r="A768" s="9"/>
      <c r="O768" s="18"/>
      <c r="P768" s="18"/>
      <c r="Q768" s="18"/>
      <c r="R768" s="18"/>
      <c r="S768" s="18"/>
    </row>
    <row r="769" spans="1:19" x14ac:dyDescent="0.25">
      <c r="A769" s="9"/>
      <c r="O769" s="18"/>
      <c r="P769" s="18"/>
      <c r="Q769" s="18"/>
      <c r="R769" s="18"/>
      <c r="S769" s="18"/>
    </row>
    <row r="770" spans="1:19" x14ac:dyDescent="0.25">
      <c r="A770" s="9"/>
      <c r="O770" s="18"/>
      <c r="P770" s="18"/>
      <c r="Q770" s="18"/>
      <c r="R770" s="18"/>
      <c r="S770" s="18"/>
    </row>
    <row r="771" spans="1:19" x14ac:dyDescent="0.25">
      <c r="A771" s="9"/>
      <c r="O771" s="18"/>
      <c r="P771" s="18"/>
      <c r="Q771" s="18"/>
      <c r="R771" s="18"/>
      <c r="S771" s="18"/>
    </row>
    <row r="772" spans="1:19" x14ac:dyDescent="0.25">
      <c r="A772" s="9"/>
      <c r="O772" s="18"/>
      <c r="P772" s="18"/>
      <c r="Q772" s="18"/>
      <c r="R772" s="18"/>
      <c r="S772" s="18"/>
    </row>
    <row r="773" spans="1:19" x14ac:dyDescent="0.25">
      <c r="A773" s="9"/>
      <c r="O773" s="18"/>
      <c r="P773" s="18"/>
      <c r="Q773" s="18"/>
      <c r="R773" s="18"/>
      <c r="S773" s="18"/>
    </row>
    <row r="774" spans="1:19" x14ac:dyDescent="0.25">
      <c r="A774" s="9"/>
      <c r="O774" s="18"/>
      <c r="P774" s="18"/>
      <c r="Q774" s="18"/>
      <c r="R774" s="18"/>
      <c r="S774" s="18"/>
    </row>
    <row r="775" spans="1:19" x14ac:dyDescent="0.25">
      <c r="A775" s="9"/>
      <c r="O775" s="18"/>
      <c r="P775" s="18"/>
      <c r="Q775" s="18"/>
      <c r="R775" s="18"/>
      <c r="S775" s="18"/>
    </row>
    <row r="776" spans="1:19" x14ac:dyDescent="0.25">
      <c r="A776" s="9"/>
      <c r="O776" s="18"/>
      <c r="P776" s="18"/>
      <c r="Q776" s="18"/>
      <c r="R776" s="18"/>
      <c r="S776" s="18"/>
    </row>
    <row r="777" spans="1:19" x14ac:dyDescent="0.25">
      <c r="A777" s="9"/>
      <c r="O777" s="18"/>
      <c r="P777" s="18"/>
      <c r="Q777" s="18"/>
      <c r="R777" s="18"/>
      <c r="S777" s="18"/>
    </row>
    <row r="778" spans="1:19" x14ac:dyDescent="0.25">
      <c r="A778" s="9"/>
      <c r="O778" s="18"/>
      <c r="P778" s="18"/>
      <c r="Q778" s="18"/>
      <c r="R778" s="18"/>
      <c r="S778" s="18"/>
    </row>
    <row r="779" spans="1:19" x14ac:dyDescent="0.25">
      <c r="A779" s="9"/>
      <c r="O779" s="18"/>
      <c r="P779" s="18"/>
      <c r="Q779" s="18"/>
      <c r="R779" s="18"/>
      <c r="S779" s="18"/>
    </row>
    <row r="780" spans="1:19" x14ac:dyDescent="0.25">
      <c r="A780" s="9"/>
      <c r="O780" s="18"/>
      <c r="P780" s="18"/>
      <c r="Q780" s="18"/>
      <c r="R780" s="18"/>
      <c r="S780" s="18"/>
    </row>
    <row r="781" spans="1:19" x14ac:dyDescent="0.25">
      <c r="A781" s="9"/>
      <c r="O781" s="18"/>
      <c r="P781" s="18"/>
      <c r="Q781" s="18"/>
      <c r="R781" s="18"/>
      <c r="S781" s="18"/>
    </row>
    <row r="782" spans="1:19" x14ac:dyDescent="0.25">
      <c r="A782" s="9"/>
      <c r="O782" s="18"/>
      <c r="P782" s="18"/>
      <c r="Q782" s="18"/>
      <c r="R782" s="18"/>
      <c r="S782" s="18"/>
    </row>
    <row r="783" spans="1:19" x14ac:dyDescent="0.25">
      <c r="A783" s="9"/>
      <c r="O783" s="18"/>
      <c r="P783" s="18"/>
      <c r="Q783" s="18"/>
      <c r="R783" s="18"/>
      <c r="S783" s="18"/>
    </row>
    <row r="784" spans="1:19" x14ac:dyDescent="0.25">
      <c r="A784" s="9"/>
      <c r="O784" s="18"/>
      <c r="P784" s="18"/>
      <c r="Q784" s="18"/>
      <c r="R784" s="18"/>
      <c r="S784" s="18"/>
    </row>
    <row r="785" spans="1:19" x14ac:dyDescent="0.25">
      <c r="A785" s="9"/>
      <c r="O785" s="18"/>
      <c r="P785" s="18"/>
      <c r="Q785" s="18"/>
      <c r="R785" s="18"/>
      <c r="S785" s="18"/>
    </row>
    <row r="786" spans="1:19" x14ac:dyDescent="0.25">
      <c r="A786" s="9"/>
      <c r="O786" s="18"/>
      <c r="P786" s="18"/>
      <c r="Q786" s="18"/>
      <c r="R786" s="18"/>
      <c r="S786" s="18"/>
    </row>
    <row r="787" spans="1:19" x14ac:dyDescent="0.25">
      <c r="A787" s="9"/>
      <c r="O787" s="18"/>
      <c r="P787" s="18"/>
      <c r="Q787" s="18"/>
      <c r="R787" s="18"/>
      <c r="S787" s="18"/>
    </row>
    <row r="788" spans="1:19" x14ac:dyDescent="0.25">
      <c r="A788" s="9"/>
      <c r="O788" s="18"/>
      <c r="P788" s="18"/>
      <c r="Q788" s="18"/>
      <c r="R788" s="18"/>
      <c r="S788" s="18"/>
    </row>
    <row r="789" spans="1:19" x14ac:dyDescent="0.25">
      <c r="A789" s="9"/>
      <c r="O789" s="18"/>
      <c r="P789" s="18"/>
      <c r="Q789" s="18"/>
      <c r="R789" s="18"/>
      <c r="S789" s="18"/>
    </row>
    <row r="790" spans="1:19" x14ac:dyDescent="0.25">
      <c r="A790" s="9"/>
      <c r="O790" s="18"/>
      <c r="P790" s="18"/>
      <c r="Q790" s="18"/>
      <c r="R790" s="18"/>
      <c r="S790" s="18"/>
    </row>
    <row r="791" spans="1:19" x14ac:dyDescent="0.25">
      <c r="A791" s="9"/>
      <c r="O791" s="18"/>
      <c r="P791" s="18"/>
      <c r="Q791" s="18"/>
      <c r="R791" s="18"/>
      <c r="S791" s="18"/>
    </row>
    <row r="792" spans="1:19" x14ac:dyDescent="0.25">
      <c r="A792" s="9"/>
      <c r="O792" s="18"/>
      <c r="P792" s="18"/>
      <c r="Q792" s="18"/>
      <c r="R792" s="18"/>
      <c r="S792" s="18"/>
    </row>
    <row r="793" spans="1:19" x14ac:dyDescent="0.25">
      <c r="A793" s="9"/>
      <c r="O793" s="18"/>
      <c r="P793" s="18"/>
      <c r="Q793" s="18"/>
      <c r="R793" s="18"/>
      <c r="S793" s="18"/>
    </row>
    <row r="794" spans="1:19" x14ac:dyDescent="0.25">
      <c r="A794" s="9"/>
      <c r="O794" s="18"/>
      <c r="P794" s="18"/>
      <c r="Q794" s="18"/>
      <c r="R794" s="18"/>
      <c r="S794" s="18"/>
    </row>
    <row r="795" spans="1:19" x14ac:dyDescent="0.25">
      <c r="A795" s="9"/>
      <c r="O795" s="18"/>
      <c r="P795" s="18"/>
      <c r="Q795" s="18"/>
      <c r="R795" s="18"/>
      <c r="S795" s="18"/>
    </row>
    <row r="796" spans="1:19" x14ac:dyDescent="0.25">
      <c r="A796" s="9"/>
      <c r="O796" s="18"/>
      <c r="P796" s="18"/>
      <c r="Q796" s="18"/>
      <c r="R796" s="18"/>
      <c r="S796" s="18"/>
    </row>
    <row r="797" spans="1:19" x14ac:dyDescent="0.25">
      <c r="A797" s="9"/>
      <c r="O797" s="18"/>
      <c r="P797" s="18"/>
      <c r="Q797" s="18"/>
      <c r="R797" s="18"/>
      <c r="S797" s="18"/>
    </row>
    <row r="798" spans="1:19" x14ac:dyDescent="0.25">
      <c r="A798" s="9"/>
      <c r="O798" s="18"/>
      <c r="P798" s="18"/>
      <c r="Q798" s="18"/>
      <c r="R798" s="18"/>
      <c r="S798" s="18"/>
    </row>
    <row r="799" spans="1:19" x14ac:dyDescent="0.25">
      <c r="A799" s="9"/>
      <c r="O799" s="18"/>
      <c r="P799" s="18"/>
      <c r="Q799" s="18"/>
      <c r="R799" s="18"/>
      <c r="S799" s="18"/>
    </row>
    <row r="800" spans="1:19" x14ac:dyDescent="0.25">
      <c r="A800" s="9"/>
      <c r="O800" s="18"/>
      <c r="P800" s="18"/>
      <c r="Q800" s="18"/>
      <c r="R800" s="18"/>
      <c r="S800" s="18"/>
    </row>
    <row r="801" spans="1:19" x14ac:dyDescent="0.25">
      <c r="A801" s="9"/>
      <c r="O801" s="18"/>
      <c r="P801" s="18"/>
      <c r="Q801" s="18"/>
      <c r="R801" s="18"/>
      <c r="S801" s="18"/>
    </row>
    <row r="802" spans="1:19" x14ac:dyDescent="0.25">
      <c r="A802" s="9"/>
      <c r="O802" s="18"/>
      <c r="P802" s="18"/>
      <c r="Q802" s="18"/>
      <c r="R802" s="18"/>
      <c r="S802" s="18"/>
    </row>
    <row r="803" spans="1:19" x14ac:dyDescent="0.25">
      <c r="A803" s="9"/>
      <c r="O803" s="18"/>
      <c r="P803" s="18"/>
      <c r="Q803" s="18"/>
      <c r="R803" s="18"/>
      <c r="S803" s="18"/>
    </row>
    <row r="804" spans="1:19" x14ac:dyDescent="0.25">
      <c r="A804" s="9"/>
      <c r="O804" s="18"/>
      <c r="P804" s="18"/>
      <c r="Q804" s="18"/>
      <c r="R804" s="18"/>
      <c r="S804" s="18"/>
    </row>
    <row r="805" spans="1:19" x14ac:dyDescent="0.25">
      <c r="A805" s="9"/>
      <c r="O805" s="18"/>
      <c r="P805" s="18"/>
      <c r="Q805" s="18"/>
      <c r="R805" s="18"/>
      <c r="S805" s="18"/>
    </row>
    <row r="806" spans="1:19" x14ac:dyDescent="0.25">
      <c r="A806" s="9"/>
      <c r="O806" s="18"/>
      <c r="P806" s="18"/>
      <c r="Q806" s="18"/>
      <c r="R806" s="18"/>
      <c r="S806" s="18"/>
    </row>
    <row r="807" spans="1:19" x14ac:dyDescent="0.25">
      <c r="A807" s="9"/>
      <c r="O807" s="18"/>
      <c r="P807" s="18"/>
      <c r="Q807" s="18"/>
      <c r="R807" s="18"/>
      <c r="S807" s="18"/>
    </row>
    <row r="808" spans="1:19" x14ac:dyDescent="0.25">
      <c r="A808" s="9"/>
      <c r="O808" s="18"/>
      <c r="P808" s="18"/>
      <c r="Q808" s="18"/>
      <c r="R808" s="18"/>
      <c r="S808" s="18"/>
    </row>
    <row r="809" spans="1:19" x14ac:dyDescent="0.25">
      <c r="A809" s="9"/>
      <c r="O809" s="18"/>
      <c r="P809" s="18"/>
      <c r="Q809" s="18"/>
      <c r="R809" s="18"/>
      <c r="S809" s="18"/>
    </row>
    <row r="810" spans="1:19" x14ac:dyDescent="0.25">
      <c r="A810" s="9"/>
      <c r="O810" s="18"/>
      <c r="P810" s="18"/>
      <c r="Q810" s="18"/>
      <c r="R810" s="18"/>
      <c r="S810" s="18"/>
    </row>
    <row r="811" spans="1:19" x14ac:dyDescent="0.25">
      <c r="A811" s="9"/>
      <c r="O811" s="18"/>
      <c r="P811" s="18"/>
      <c r="Q811" s="18"/>
      <c r="R811" s="18"/>
      <c r="S811" s="18"/>
    </row>
    <row r="812" spans="1:19" x14ac:dyDescent="0.25">
      <c r="A812" s="9"/>
      <c r="O812" s="18"/>
      <c r="P812" s="18"/>
      <c r="Q812" s="18"/>
      <c r="R812" s="18"/>
      <c r="S812" s="18"/>
    </row>
    <row r="813" spans="1:19" x14ac:dyDescent="0.25">
      <c r="A813" s="9"/>
      <c r="O813" s="18"/>
      <c r="P813" s="18"/>
      <c r="Q813" s="18"/>
      <c r="R813" s="18"/>
      <c r="S813" s="18"/>
    </row>
    <row r="814" spans="1:19" x14ac:dyDescent="0.25">
      <c r="A814" s="9"/>
      <c r="O814" s="18"/>
      <c r="P814" s="18"/>
      <c r="Q814" s="18"/>
      <c r="R814" s="18"/>
      <c r="S814" s="18"/>
    </row>
    <row r="815" spans="1:19" x14ac:dyDescent="0.25">
      <c r="A815" s="9"/>
      <c r="O815" s="18"/>
      <c r="P815" s="18"/>
      <c r="Q815" s="18"/>
      <c r="R815" s="18"/>
      <c r="S815" s="18"/>
    </row>
    <row r="816" spans="1:19" x14ac:dyDescent="0.25">
      <c r="A816" s="9"/>
      <c r="O816" s="18"/>
      <c r="P816" s="18"/>
      <c r="Q816" s="18"/>
      <c r="R816" s="18"/>
      <c r="S816" s="18"/>
    </row>
    <row r="817" spans="1:19" x14ac:dyDescent="0.25">
      <c r="A817" s="9"/>
      <c r="O817" s="18"/>
      <c r="P817" s="18"/>
      <c r="Q817" s="18"/>
      <c r="R817" s="18"/>
      <c r="S817" s="18"/>
    </row>
    <row r="818" spans="1:19" x14ac:dyDescent="0.25">
      <c r="A818" s="9"/>
      <c r="O818" s="18"/>
      <c r="P818" s="18"/>
      <c r="Q818" s="18"/>
      <c r="R818" s="18"/>
      <c r="S818" s="18"/>
    </row>
    <row r="819" spans="1:19" x14ac:dyDescent="0.25">
      <c r="A819" s="9"/>
      <c r="O819" s="18"/>
      <c r="P819" s="18"/>
      <c r="Q819" s="18"/>
      <c r="R819" s="18"/>
      <c r="S819" s="18"/>
    </row>
    <row r="820" spans="1:19" x14ac:dyDescent="0.25">
      <c r="A820" s="9"/>
      <c r="O820" s="18"/>
      <c r="P820" s="18"/>
      <c r="Q820" s="18"/>
      <c r="R820" s="18"/>
      <c r="S820" s="18"/>
    </row>
    <row r="821" spans="1:19" x14ac:dyDescent="0.25">
      <c r="A821" s="9"/>
      <c r="O821" s="18"/>
      <c r="P821" s="18"/>
      <c r="Q821" s="18"/>
      <c r="R821" s="18"/>
      <c r="S821" s="18"/>
    </row>
    <row r="822" spans="1:19" x14ac:dyDescent="0.25">
      <c r="A822" s="9"/>
      <c r="O822" s="18"/>
      <c r="P822" s="18"/>
      <c r="Q822" s="18"/>
      <c r="R822" s="18"/>
      <c r="S822" s="18"/>
    </row>
    <row r="823" spans="1:19" x14ac:dyDescent="0.25">
      <c r="A823" s="9"/>
      <c r="O823" s="18"/>
      <c r="P823" s="18"/>
      <c r="Q823" s="18"/>
      <c r="R823" s="18"/>
      <c r="S823" s="18"/>
    </row>
    <row r="824" spans="1:19" x14ac:dyDescent="0.25">
      <c r="A824" s="9"/>
      <c r="O824" s="18"/>
      <c r="P824" s="18"/>
      <c r="Q824" s="18"/>
      <c r="R824" s="18"/>
      <c r="S824" s="18"/>
    </row>
    <row r="825" spans="1:19" x14ac:dyDescent="0.25">
      <c r="A825" s="9"/>
      <c r="O825" s="18"/>
      <c r="P825" s="18"/>
      <c r="Q825" s="18"/>
      <c r="R825" s="18"/>
      <c r="S825" s="18"/>
    </row>
    <row r="826" spans="1:19" x14ac:dyDescent="0.25">
      <c r="A826" s="9"/>
      <c r="O826" s="18"/>
      <c r="P826" s="18"/>
      <c r="Q826" s="18"/>
      <c r="R826" s="18"/>
      <c r="S826" s="18"/>
    </row>
    <row r="827" spans="1:19" x14ac:dyDescent="0.25">
      <c r="A827" s="9"/>
      <c r="O827" s="18"/>
      <c r="P827" s="18"/>
      <c r="Q827" s="18"/>
      <c r="R827" s="18"/>
      <c r="S827" s="18"/>
    </row>
    <row r="828" spans="1:19" x14ac:dyDescent="0.25">
      <c r="A828" s="9"/>
      <c r="O828" s="18"/>
      <c r="P828" s="18"/>
      <c r="Q828" s="18"/>
      <c r="R828" s="18"/>
      <c r="S828" s="18"/>
    </row>
    <row r="829" spans="1:19" x14ac:dyDescent="0.25">
      <c r="A829" s="9"/>
      <c r="O829" s="18"/>
      <c r="P829" s="18"/>
      <c r="Q829" s="18"/>
      <c r="R829" s="18"/>
      <c r="S829" s="18"/>
    </row>
    <row r="830" spans="1:19" x14ac:dyDescent="0.25">
      <c r="A830" s="9"/>
      <c r="O830" s="18"/>
      <c r="P830" s="18"/>
      <c r="Q830" s="18"/>
      <c r="R830" s="18"/>
      <c r="S830" s="18"/>
    </row>
    <row r="831" spans="1:19" x14ac:dyDescent="0.25">
      <c r="A831" s="9"/>
      <c r="O831" s="18"/>
      <c r="P831" s="18"/>
      <c r="Q831" s="18"/>
      <c r="R831" s="18"/>
      <c r="S831" s="18"/>
    </row>
    <row r="832" spans="1:19" x14ac:dyDescent="0.25">
      <c r="A832" s="9"/>
      <c r="O832" s="18"/>
      <c r="P832" s="18"/>
      <c r="Q832" s="18"/>
      <c r="R832" s="18"/>
      <c r="S832" s="18"/>
    </row>
    <row r="833" spans="1:19" x14ac:dyDescent="0.25">
      <c r="A833" s="9"/>
      <c r="O833" s="18"/>
      <c r="P833" s="18"/>
      <c r="Q833" s="18"/>
      <c r="R833" s="18"/>
      <c r="S833" s="18"/>
    </row>
    <row r="834" spans="1:19" x14ac:dyDescent="0.25">
      <c r="A834" s="9"/>
      <c r="O834" s="18"/>
      <c r="P834" s="18"/>
      <c r="Q834" s="18"/>
      <c r="R834" s="18"/>
      <c r="S834" s="18"/>
    </row>
    <row r="835" spans="1:19" x14ac:dyDescent="0.25">
      <c r="A835" s="9"/>
      <c r="O835" s="18"/>
      <c r="P835" s="18"/>
      <c r="Q835" s="18"/>
      <c r="R835" s="18"/>
      <c r="S835" s="18"/>
    </row>
    <row r="836" spans="1:19" x14ac:dyDescent="0.25">
      <c r="A836" s="9"/>
      <c r="O836" s="18"/>
      <c r="P836" s="18"/>
      <c r="Q836" s="18"/>
      <c r="R836" s="18"/>
      <c r="S836" s="18"/>
    </row>
    <row r="837" spans="1:19" x14ac:dyDescent="0.25">
      <c r="A837" s="9"/>
      <c r="O837" s="18"/>
      <c r="P837" s="18"/>
      <c r="Q837" s="18"/>
      <c r="R837" s="18"/>
      <c r="S837" s="18"/>
    </row>
    <row r="838" spans="1:19" x14ac:dyDescent="0.25">
      <c r="A838" s="9"/>
      <c r="O838" s="18"/>
      <c r="P838" s="18"/>
      <c r="Q838" s="18"/>
      <c r="R838" s="18"/>
      <c r="S838" s="18"/>
    </row>
    <row r="839" spans="1:19" x14ac:dyDescent="0.25">
      <c r="A839" s="9"/>
      <c r="O839" s="18"/>
      <c r="P839" s="18"/>
      <c r="Q839" s="18"/>
      <c r="R839" s="18"/>
      <c r="S839" s="18"/>
    </row>
    <row r="840" spans="1:19" x14ac:dyDescent="0.25">
      <c r="A840" s="9"/>
      <c r="O840" s="18"/>
      <c r="P840" s="18"/>
      <c r="Q840" s="18"/>
      <c r="R840" s="18"/>
      <c r="S840" s="18"/>
    </row>
    <row r="841" spans="1:19" x14ac:dyDescent="0.25">
      <c r="A841" s="9"/>
      <c r="O841" s="18"/>
      <c r="P841" s="18"/>
      <c r="Q841" s="18"/>
      <c r="R841" s="18"/>
      <c r="S841" s="18"/>
    </row>
    <row r="842" spans="1:19" x14ac:dyDescent="0.25">
      <c r="A842" s="9"/>
      <c r="O842" s="18"/>
      <c r="P842" s="18"/>
      <c r="Q842" s="18"/>
      <c r="R842" s="18"/>
      <c r="S842" s="18"/>
    </row>
    <row r="843" spans="1:19" x14ac:dyDescent="0.25">
      <c r="A843" s="9"/>
      <c r="O843" s="18"/>
      <c r="P843" s="18"/>
      <c r="Q843" s="18"/>
      <c r="R843" s="18"/>
      <c r="S843" s="18"/>
    </row>
    <row r="844" spans="1:19" x14ac:dyDescent="0.25">
      <c r="A844" s="9"/>
      <c r="O844" s="18"/>
      <c r="P844" s="18"/>
      <c r="Q844" s="18"/>
      <c r="R844" s="18"/>
      <c r="S844" s="18"/>
    </row>
    <row r="845" spans="1:19" x14ac:dyDescent="0.25">
      <c r="A845" s="9"/>
      <c r="O845" s="18"/>
      <c r="P845" s="18"/>
      <c r="Q845" s="18"/>
      <c r="R845" s="18"/>
      <c r="S845" s="18"/>
    </row>
    <row r="846" spans="1:19" x14ac:dyDescent="0.25">
      <c r="A846" s="9"/>
      <c r="O846" s="18"/>
      <c r="P846" s="18"/>
      <c r="Q846" s="18"/>
      <c r="R846" s="18"/>
      <c r="S846" s="18"/>
    </row>
    <row r="847" spans="1:19" x14ac:dyDescent="0.25">
      <c r="A847" s="9"/>
      <c r="O847" s="18"/>
      <c r="P847" s="18"/>
      <c r="Q847" s="18"/>
      <c r="R847" s="18"/>
      <c r="S847" s="18"/>
    </row>
    <row r="848" spans="1:19" x14ac:dyDescent="0.25">
      <c r="A848" s="9"/>
      <c r="O848" s="18"/>
      <c r="P848" s="18"/>
      <c r="Q848" s="18"/>
      <c r="R848" s="18"/>
      <c r="S848" s="18"/>
    </row>
    <row r="849" spans="1:19" x14ac:dyDescent="0.25">
      <c r="A849" s="9"/>
      <c r="O849" s="18"/>
      <c r="P849" s="18"/>
      <c r="Q849" s="18"/>
      <c r="R849" s="18"/>
      <c r="S849" s="18"/>
    </row>
    <row r="850" spans="1:19" x14ac:dyDescent="0.25">
      <c r="A850" s="9"/>
      <c r="O850" s="18"/>
      <c r="P850" s="18"/>
      <c r="Q850" s="18"/>
      <c r="R850" s="18"/>
      <c r="S850" s="18"/>
    </row>
    <row r="851" spans="1:19" x14ac:dyDescent="0.25">
      <c r="A851" s="9"/>
      <c r="O851" s="18"/>
      <c r="P851" s="18"/>
      <c r="Q851" s="18"/>
      <c r="R851" s="18"/>
      <c r="S851" s="18"/>
    </row>
    <row r="852" spans="1:19" x14ac:dyDescent="0.25">
      <c r="A852" s="9"/>
      <c r="O852" s="18"/>
      <c r="P852" s="18"/>
      <c r="Q852" s="18"/>
      <c r="R852" s="18"/>
      <c r="S852" s="18"/>
    </row>
    <row r="853" spans="1:19" x14ac:dyDescent="0.25">
      <c r="A853" s="9"/>
      <c r="O853" s="18"/>
      <c r="P853" s="18"/>
      <c r="Q853" s="18"/>
      <c r="R853" s="18"/>
      <c r="S853" s="18"/>
    </row>
    <row r="854" spans="1:19" x14ac:dyDescent="0.25">
      <c r="A854" s="9"/>
      <c r="O854" s="18"/>
      <c r="P854" s="18"/>
      <c r="Q854" s="18"/>
      <c r="R854" s="18"/>
      <c r="S854" s="18"/>
    </row>
    <row r="855" spans="1:19" x14ac:dyDescent="0.25">
      <c r="A855" s="9"/>
      <c r="O855" s="18"/>
      <c r="P855" s="18"/>
      <c r="Q855" s="18"/>
      <c r="R855" s="18"/>
      <c r="S855" s="18"/>
    </row>
    <row r="856" spans="1:19" x14ac:dyDescent="0.25">
      <c r="A856" s="9"/>
      <c r="O856" s="18"/>
      <c r="P856" s="18"/>
      <c r="Q856" s="18"/>
      <c r="R856" s="18"/>
      <c r="S856" s="18"/>
    </row>
    <row r="857" spans="1:19" x14ac:dyDescent="0.25">
      <c r="A857" s="9"/>
      <c r="O857" s="18"/>
      <c r="P857" s="18"/>
      <c r="Q857" s="18"/>
      <c r="R857" s="18"/>
      <c r="S857" s="18"/>
    </row>
    <row r="858" spans="1:19" x14ac:dyDescent="0.25">
      <c r="A858" s="9"/>
      <c r="O858" s="18"/>
      <c r="P858" s="18"/>
      <c r="Q858" s="18"/>
      <c r="R858" s="18"/>
      <c r="S858" s="18"/>
    </row>
    <row r="859" spans="1:19" x14ac:dyDescent="0.25">
      <c r="A859" s="9"/>
      <c r="O859" s="18"/>
      <c r="P859" s="18"/>
      <c r="Q859" s="18"/>
      <c r="R859" s="18"/>
      <c r="S859" s="18"/>
    </row>
    <row r="860" spans="1:19" x14ac:dyDescent="0.25">
      <c r="A860" s="9"/>
      <c r="O860" s="18"/>
      <c r="P860" s="18"/>
      <c r="Q860" s="18"/>
      <c r="R860" s="18"/>
      <c r="S860" s="18"/>
    </row>
    <row r="861" spans="1:19" x14ac:dyDescent="0.25">
      <c r="A861" s="9"/>
      <c r="O861" s="18"/>
      <c r="P861" s="18"/>
      <c r="Q861" s="18"/>
      <c r="R861" s="18"/>
      <c r="S861" s="18"/>
    </row>
    <row r="862" spans="1:19" x14ac:dyDescent="0.25">
      <c r="A862" s="9"/>
      <c r="O862" s="18"/>
      <c r="P862" s="18"/>
      <c r="Q862" s="18"/>
      <c r="R862" s="18"/>
      <c r="S862" s="18"/>
    </row>
    <row r="863" spans="1:19" x14ac:dyDescent="0.25">
      <c r="A863" s="9"/>
      <c r="O863" s="18"/>
      <c r="P863" s="18"/>
      <c r="Q863" s="18"/>
      <c r="R863" s="18"/>
      <c r="S863" s="18"/>
    </row>
    <row r="864" spans="1:19" x14ac:dyDescent="0.25">
      <c r="A864" s="9"/>
      <c r="O864" s="18"/>
      <c r="P864" s="18"/>
      <c r="Q864" s="18"/>
      <c r="R864" s="18"/>
      <c r="S864" s="18"/>
    </row>
    <row r="865" spans="1:19" x14ac:dyDescent="0.25">
      <c r="A865" s="9"/>
      <c r="O865" s="18"/>
      <c r="P865" s="18"/>
      <c r="Q865" s="18"/>
      <c r="R865" s="18"/>
      <c r="S865" s="18"/>
    </row>
    <row r="866" spans="1:19" x14ac:dyDescent="0.25">
      <c r="A866" s="9"/>
      <c r="O866" s="18"/>
      <c r="P866" s="18"/>
      <c r="Q866" s="18"/>
      <c r="R866" s="18"/>
      <c r="S866" s="18"/>
    </row>
    <row r="867" spans="1:19" x14ac:dyDescent="0.25">
      <c r="A867" s="9"/>
      <c r="O867" s="18"/>
      <c r="P867" s="18"/>
      <c r="Q867" s="18"/>
      <c r="R867" s="18"/>
      <c r="S867" s="18"/>
    </row>
    <row r="868" spans="1:19" x14ac:dyDescent="0.25">
      <c r="A868" s="9"/>
      <c r="O868" s="18"/>
      <c r="P868" s="18"/>
      <c r="Q868" s="18"/>
      <c r="R868" s="18"/>
      <c r="S868" s="18"/>
    </row>
    <row r="869" spans="1:19" x14ac:dyDescent="0.25">
      <c r="A869" s="9"/>
      <c r="O869" s="18"/>
      <c r="P869" s="18"/>
      <c r="Q869" s="18"/>
      <c r="R869" s="18"/>
      <c r="S869" s="18"/>
    </row>
    <row r="870" spans="1:19" x14ac:dyDescent="0.25">
      <c r="A870" s="9"/>
      <c r="O870" s="18"/>
      <c r="P870" s="18"/>
      <c r="Q870" s="18"/>
      <c r="R870" s="18"/>
      <c r="S870" s="18"/>
    </row>
    <row r="871" spans="1:19" x14ac:dyDescent="0.25">
      <c r="A871" s="9"/>
      <c r="O871" s="18"/>
      <c r="P871" s="18"/>
      <c r="Q871" s="18"/>
      <c r="R871" s="18"/>
      <c r="S871" s="18"/>
    </row>
    <row r="872" spans="1:19" x14ac:dyDescent="0.25">
      <c r="A872" s="9"/>
      <c r="O872" s="18"/>
      <c r="P872" s="18"/>
      <c r="Q872" s="18"/>
      <c r="R872" s="18"/>
      <c r="S872" s="18"/>
    </row>
    <row r="873" spans="1:19" x14ac:dyDescent="0.25">
      <c r="A873" s="9"/>
      <c r="O873" s="18"/>
      <c r="P873" s="18"/>
      <c r="Q873" s="18"/>
      <c r="R873" s="18"/>
      <c r="S873" s="18"/>
    </row>
    <row r="874" spans="1:19" x14ac:dyDescent="0.25">
      <c r="A874" s="9"/>
      <c r="O874" s="18"/>
      <c r="P874" s="18"/>
      <c r="Q874" s="18"/>
      <c r="R874" s="18"/>
      <c r="S874" s="18"/>
    </row>
    <row r="875" spans="1:19" x14ac:dyDescent="0.25">
      <c r="A875" s="9"/>
      <c r="O875" s="18"/>
      <c r="P875" s="18"/>
      <c r="Q875" s="18"/>
      <c r="R875" s="18"/>
      <c r="S875" s="18"/>
    </row>
    <row r="876" spans="1:19" x14ac:dyDescent="0.25">
      <c r="A876" s="9"/>
      <c r="O876" s="18"/>
      <c r="P876" s="18"/>
      <c r="Q876" s="18"/>
      <c r="R876" s="18"/>
      <c r="S876" s="18"/>
    </row>
    <row r="877" spans="1:19" x14ac:dyDescent="0.25">
      <c r="A877" s="9"/>
      <c r="O877" s="18"/>
      <c r="P877" s="18"/>
      <c r="Q877" s="18"/>
      <c r="R877" s="18"/>
      <c r="S877" s="18"/>
    </row>
    <row r="878" spans="1:19" x14ac:dyDescent="0.25">
      <c r="A878" s="9"/>
      <c r="O878" s="18"/>
      <c r="P878" s="18"/>
      <c r="Q878" s="18"/>
      <c r="R878" s="18"/>
      <c r="S878" s="18"/>
    </row>
    <row r="879" spans="1:19" x14ac:dyDescent="0.25">
      <c r="A879" s="9"/>
      <c r="O879" s="18"/>
      <c r="P879" s="18"/>
      <c r="Q879" s="18"/>
      <c r="R879" s="18"/>
      <c r="S879" s="18"/>
    </row>
    <row r="880" spans="1:19" x14ac:dyDescent="0.25">
      <c r="A880" s="9"/>
      <c r="O880" s="18"/>
      <c r="P880" s="18"/>
      <c r="Q880" s="18"/>
      <c r="R880" s="18"/>
      <c r="S880" s="18"/>
    </row>
    <row r="881" spans="1:19" x14ac:dyDescent="0.25">
      <c r="A881" s="9"/>
      <c r="O881" s="18"/>
      <c r="P881" s="18"/>
      <c r="Q881" s="18"/>
      <c r="R881" s="18"/>
      <c r="S881" s="18"/>
    </row>
    <row r="882" spans="1:19" x14ac:dyDescent="0.25">
      <c r="A882" s="9"/>
      <c r="O882" s="18"/>
      <c r="P882" s="18"/>
      <c r="Q882" s="18"/>
      <c r="R882" s="18"/>
      <c r="S882" s="18"/>
    </row>
    <row r="883" spans="1:19" x14ac:dyDescent="0.25">
      <c r="A883" s="9"/>
      <c r="O883" s="18"/>
      <c r="P883" s="18"/>
      <c r="Q883" s="18"/>
      <c r="R883" s="18"/>
      <c r="S883" s="18"/>
    </row>
    <row r="884" spans="1:19" x14ac:dyDescent="0.25">
      <c r="A884" s="9"/>
      <c r="O884" s="18"/>
      <c r="P884" s="18"/>
      <c r="Q884" s="18"/>
      <c r="R884" s="18"/>
      <c r="S884" s="18"/>
    </row>
    <row r="885" spans="1:19" x14ac:dyDescent="0.25">
      <c r="A885" s="9"/>
      <c r="O885" s="18"/>
      <c r="P885" s="18"/>
      <c r="Q885" s="18"/>
      <c r="R885" s="18"/>
      <c r="S885" s="18"/>
    </row>
    <row r="886" spans="1:19" x14ac:dyDescent="0.25">
      <c r="A886" s="9"/>
      <c r="O886" s="18"/>
      <c r="P886" s="18"/>
      <c r="Q886" s="18"/>
      <c r="R886" s="18"/>
      <c r="S886" s="18"/>
    </row>
    <row r="887" spans="1:19" x14ac:dyDescent="0.25">
      <c r="A887" s="9"/>
      <c r="O887" s="18"/>
      <c r="P887" s="18"/>
      <c r="Q887" s="18"/>
      <c r="R887" s="18"/>
      <c r="S887" s="18"/>
    </row>
    <row r="888" spans="1:19" x14ac:dyDescent="0.25">
      <c r="A888" s="9"/>
      <c r="O888" s="18"/>
      <c r="P888" s="18"/>
      <c r="Q888" s="18"/>
      <c r="R888" s="18"/>
      <c r="S888" s="18"/>
    </row>
    <row r="889" spans="1:19" x14ac:dyDescent="0.25">
      <c r="A889" s="9"/>
      <c r="O889" s="18"/>
      <c r="P889" s="18"/>
      <c r="Q889" s="18"/>
      <c r="R889" s="18"/>
      <c r="S889" s="18"/>
    </row>
    <row r="890" spans="1:19" x14ac:dyDescent="0.25">
      <c r="A890" s="9"/>
      <c r="O890" s="18"/>
      <c r="P890" s="18"/>
      <c r="Q890" s="18"/>
      <c r="R890" s="18"/>
      <c r="S890" s="18"/>
    </row>
    <row r="891" spans="1:19" x14ac:dyDescent="0.25">
      <c r="A891" s="9"/>
      <c r="O891" s="18"/>
      <c r="P891" s="18"/>
      <c r="Q891" s="18"/>
      <c r="R891" s="18"/>
      <c r="S891" s="18"/>
    </row>
    <row r="892" spans="1:19" x14ac:dyDescent="0.25">
      <c r="A892" s="9"/>
      <c r="O892" s="18"/>
      <c r="P892" s="18"/>
      <c r="Q892" s="18"/>
      <c r="R892" s="18"/>
      <c r="S892" s="18"/>
    </row>
    <row r="893" spans="1:19" x14ac:dyDescent="0.25">
      <c r="A893" s="9"/>
      <c r="O893" s="18"/>
      <c r="P893" s="18"/>
      <c r="Q893" s="18"/>
      <c r="R893" s="18"/>
      <c r="S893" s="18"/>
    </row>
    <row r="894" spans="1:19" x14ac:dyDescent="0.25">
      <c r="A894" s="9"/>
      <c r="O894" s="18"/>
      <c r="P894" s="18"/>
      <c r="Q894" s="18"/>
      <c r="R894" s="18"/>
      <c r="S894" s="18"/>
    </row>
    <row r="895" spans="1:19" x14ac:dyDescent="0.25">
      <c r="A895" s="9"/>
      <c r="O895" s="18"/>
      <c r="P895" s="18"/>
      <c r="Q895" s="18"/>
      <c r="R895" s="18"/>
      <c r="S895" s="18"/>
    </row>
    <row r="896" spans="1:19" x14ac:dyDescent="0.25">
      <c r="A896" s="9"/>
      <c r="O896" s="18"/>
      <c r="P896" s="18"/>
      <c r="Q896" s="18"/>
      <c r="R896" s="18"/>
      <c r="S896" s="18"/>
    </row>
    <row r="897" spans="1:19" x14ac:dyDescent="0.25">
      <c r="A897" s="9"/>
      <c r="O897" s="18"/>
      <c r="P897" s="18"/>
      <c r="Q897" s="18"/>
      <c r="R897" s="18"/>
      <c r="S897" s="18"/>
    </row>
    <row r="898" spans="1:19" x14ac:dyDescent="0.25">
      <c r="A898" s="9"/>
      <c r="O898" s="18"/>
      <c r="P898" s="18"/>
      <c r="Q898" s="18"/>
      <c r="R898" s="18"/>
      <c r="S898" s="18"/>
    </row>
    <row r="899" spans="1:19" x14ac:dyDescent="0.25">
      <c r="A899" s="9"/>
      <c r="O899" s="18"/>
      <c r="P899" s="18"/>
      <c r="Q899" s="18"/>
      <c r="R899" s="18"/>
      <c r="S899" s="18"/>
    </row>
    <row r="900" spans="1:19" x14ac:dyDescent="0.25">
      <c r="A900" s="9"/>
      <c r="O900" s="18"/>
      <c r="P900" s="18"/>
      <c r="Q900" s="18"/>
      <c r="R900" s="18"/>
      <c r="S900" s="18"/>
    </row>
    <row r="901" spans="1:19" x14ac:dyDescent="0.25">
      <c r="A901" s="9"/>
      <c r="O901" s="18"/>
      <c r="P901" s="18"/>
      <c r="Q901" s="18"/>
      <c r="R901" s="18"/>
      <c r="S901" s="18"/>
    </row>
    <row r="902" spans="1:19" x14ac:dyDescent="0.25">
      <c r="A902" s="9"/>
      <c r="O902" s="18"/>
      <c r="P902" s="18"/>
      <c r="Q902" s="18"/>
      <c r="R902" s="18"/>
      <c r="S902" s="18"/>
    </row>
    <row r="903" spans="1:19" x14ac:dyDescent="0.25">
      <c r="A903" s="9"/>
      <c r="O903" s="18"/>
      <c r="P903" s="18"/>
      <c r="Q903" s="18"/>
      <c r="R903" s="18"/>
      <c r="S903" s="18"/>
    </row>
    <row r="904" spans="1:19" x14ac:dyDescent="0.25">
      <c r="A904" s="9"/>
      <c r="O904" s="18"/>
      <c r="P904" s="18"/>
      <c r="Q904" s="18"/>
      <c r="R904" s="18"/>
      <c r="S904" s="18"/>
    </row>
    <row r="905" spans="1:19" x14ac:dyDescent="0.25">
      <c r="A905" s="9"/>
      <c r="O905" s="18"/>
      <c r="P905" s="18"/>
      <c r="Q905" s="18"/>
      <c r="R905" s="18"/>
      <c r="S905" s="18"/>
    </row>
    <row r="906" spans="1:19" x14ac:dyDescent="0.25">
      <c r="A906" s="9"/>
      <c r="O906" s="18"/>
      <c r="P906" s="18"/>
      <c r="Q906" s="18"/>
      <c r="R906" s="18"/>
      <c r="S906" s="18"/>
    </row>
    <row r="907" spans="1:19" x14ac:dyDescent="0.25">
      <c r="A907" s="9"/>
      <c r="O907" s="18"/>
      <c r="P907" s="18"/>
      <c r="Q907" s="18"/>
      <c r="R907" s="18"/>
      <c r="S907" s="18"/>
    </row>
    <row r="908" spans="1:19" x14ac:dyDescent="0.25">
      <c r="A908" s="9"/>
      <c r="O908" s="18"/>
      <c r="P908" s="18"/>
      <c r="Q908" s="18"/>
      <c r="R908" s="18"/>
      <c r="S908" s="18"/>
    </row>
    <row r="909" spans="1:19" x14ac:dyDescent="0.25">
      <c r="A909" s="9"/>
      <c r="O909" s="18"/>
      <c r="P909" s="18"/>
      <c r="Q909" s="18"/>
      <c r="R909" s="18"/>
      <c r="S909" s="18"/>
    </row>
    <row r="910" spans="1:19" x14ac:dyDescent="0.25">
      <c r="A910" s="9"/>
      <c r="O910" s="18"/>
      <c r="P910" s="18"/>
      <c r="Q910" s="18"/>
      <c r="R910" s="18"/>
      <c r="S910" s="18"/>
    </row>
    <row r="911" spans="1:19" x14ac:dyDescent="0.25">
      <c r="A911" s="9"/>
      <c r="O911" s="18"/>
      <c r="P911" s="18"/>
      <c r="Q911" s="18"/>
      <c r="R911" s="18"/>
      <c r="S911" s="18"/>
    </row>
    <row r="912" spans="1:19" x14ac:dyDescent="0.25">
      <c r="A912" s="9"/>
      <c r="O912" s="18"/>
      <c r="P912" s="18"/>
      <c r="Q912" s="18"/>
      <c r="R912" s="18"/>
      <c r="S912" s="18"/>
    </row>
    <row r="913" spans="1:19" x14ac:dyDescent="0.25">
      <c r="A913" s="9"/>
      <c r="O913" s="18"/>
      <c r="P913" s="18"/>
      <c r="Q913" s="18"/>
      <c r="R913" s="18"/>
      <c r="S913" s="18"/>
    </row>
    <row r="914" spans="1:19" x14ac:dyDescent="0.25">
      <c r="A914" s="9"/>
      <c r="O914" s="18"/>
      <c r="P914" s="18"/>
      <c r="Q914" s="18"/>
      <c r="R914" s="18"/>
      <c r="S914" s="18"/>
    </row>
    <row r="915" spans="1:19" x14ac:dyDescent="0.25">
      <c r="A915" s="9"/>
      <c r="O915" s="18"/>
      <c r="P915" s="18"/>
      <c r="Q915" s="18"/>
      <c r="R915" s="18"/>
      <c r="S915" s="18"/>
    </row>
    <row r="916" spans="1:19" x14ac:dyDescent="0.25">
      <c r="A916" s="9"/>
      <c r="O916" s="18"/>
      <c r="P916" s="18"/>
      <c r="Q916" s="18"/>
      <c r="R916" s="18"/>
      <c r="S916" s="18"/>
    </row>
    <row r="917" spans="1:19" x14ac:dyDescent="0.25">
      <c r="A917" s="9"/>
      <c r="O917" s="18"/>
      <c r="P917" s="18"/>
      <c r="Q917" s="18"/>
      <c r="R917" s="18"/>
      <c r="S917" s="18"/>
    </row>
    <row r="918" spans="1:19" x14ac:dyDescent="0.25">
      <c r="A918" s="9"/>
      <c r="O918" s="18"/>
      <c r="P918" s="18"/>
      <c r="Q918" s="18"/>
      <c r="R918" s="18"/>
      <c r="S918" s="18"/>
    </row>
    <row r="919" spans="1:19" x14ac:dyDescent="0.25">
      <c r="A919" s="9"/>
      <c r="O919" s="18"/>
      <c r="P919" s="18"/>
      <c r="Q919" s="18"/>
      <c r="R919" s="18"/>
      <c r="S919" s="18"/>
    </row>
    <row r="920" spans="1:19" x14ac:dyDescent="0.25">
      <c r="A920" s="9"/>
      <c r="O920" s="18"/>
      <c r="P920" s="18"/>
      <c r="Q920" s="18"/>
      <c r="R920" s="18"/>
      <c r="S920" s="18"/>
    </row>
    <row r="921" spans="1:19" x14ac:dyDescent="0.25">
      <c r="A921" s="9"/>
      <c r="O921" s="18"/>
      <c r="P921" s="18"/>
      <c r="Q921" s="18"/>
      <c r="R921" s="18"/>
      <c r="S921" s="18"/>
    </row>
    <row r="922" spans="1:19" x14ac:dyDescent="0.25">
      <c r="A922" s="9"/>
      <c r="O922" s="18"/>
      <c r="P922" s="18"/>
      <c r="Q922" s="18"/>
      <c r="R922" s="18"/>
      <c r="S922" s="18"/>
    </row>
    <row r="923" spans="1:19" x14ac:dyDescent="0.25">
      <c r="A923" s="9"/>
      <c r="O923" s="18"/>
      <c r="P923" s="18"/>
      <c r="Q923" s="18"/>
      <c r="R923" s="18"/>
      <c r="S923" s="18"/>
    </row>
    <row r="924" spans="1:19" x14ac:dyDescent="0.25">
      <c r="A924" s="9"/>
      <c r="O924" s="18"/>
      <c r="P924" s="18"/>
      <c r="Q924" s="18"/>
      <c r="R924" s="18"/>
      <c r="S924" s="18"/>
    </row>
    <row r="925" spans="1:19" x14ac:dyDescent="0.25">
      <c r="A925" s="9"/>
      <c r="O925" s="18"/>
      <c r="P925" s="18"/>
      <c r="Q925" s="18"/>
      <c r="R925" s="18"/>
      <c r="S925" s="18"/>
    </row>
    <row r="926" spans="1:19" x14ac:dyDescent="0.25">
      <c r="A926" s="9"/>
      <c r="O926" s="18"/>
      <c r="P926" s="18"/>
      <c r="Q926" s="18"/>
      <c r="R926" s="18"/>
      <c r="S926" s="18"/>
    </row>
    <row r="927" spans="1:19" x14ac:dyDescent="0.25">
      <c r="A927" s="9"/>
      <c r="O927" s="18"/>
      <c r="P927" s="18"/>
      <c r="Q927" s="18"/>
      <c r="R927" s="18"/>
      <c r="S927" s="18"/>
    </row>
    <row r="928" spans="1:19" x14ac:dyDescent="0.25">
      <c r="A928" s="9"/>
      <c r="O928" s="18"/>
      <c r="P928" s="18"/>
      <c r="Q928" s="18"/>
      <c r="R928" s="18"/>
      <c r="S928" s="18"/>
    </row>
    <row r="929" spans="1:19" x14ac:dyDescent="0.25">
      <c r="A929" s="9"/>
      <c r="O929" s="18"/>
      <c r="P929" s="18"/>
      <c r="Q929" s="18"/>
      <c r="R929" s="18"/>
      <c r="S929" s="18"/>
    </row>
    <row r="930" spans="1:19" x14ac:dyDescent="0.25">
      <c r="A930" s="9"/>
      <c r="O930" s="18"/>
      <c r="P930" s="18"/>
      <c r="Q930" s="18"/>
      <c r="R930" s="18"/>
      <c r="S930" s="18"/>
    </row>
    <row r="931" spans="1:19" x14ac:dyDescent="0.25">
      <c r="A931" s="9"/>
      <c r="O931" s="18"/>
      <c r="P931" s="18"/>
      <c r="Q931" s="18"/>
      <c r="R931" s="18"/>
      <c r="S931" s="18"/>
    </row>
    <row r="932" spans="1:19" x14ac:dyDescent="0.25">
      <c r="A932" s="9"/>
      <c r="O932" s="18"/>
      <c r="P932" s="18"/>
      <c r="Q932" s="18"/>
      <c r="R932" s="18"/>
      <c r="S932" s="18"/>
    </row>
    <row r="933" spans="1:19" x14ac:dyDescent="0.25">
      <c r="A933" s="9"/>
      <c r="O933" s="18"/>
      <c r="P933" s="18"/>
      <c r="Q933" s="18"/>
      <c r="R933" s="18"/>
      <c r="S933" s="18"/>
    </row>
    <row r="934" spans="1:19" x14ac:dyDescent="0.25">
      <c r="A934" s="9"/>
      <c r="O934" s="18"/>
      <c r="P934" s="18"/>
      <c r="Q934" s="18"/>
      <c r="R934" s="18"/>
      <c r="S934" s="18"/>
    </row>
    <row r="935" spans="1:19" x14ac:dyDescent="0.25">
      <c r="A935" s="9"/>
      <c r="O935" s="18"/>
      <c r="P935" s="18"/>
      <c r="Q935" s="18"/>
      <c r="R935" s="18"/>
      <c r="S935" s="18"/>
    </row>
    <row r="936" spans="1:19" x14ac:dyDescent="0.25">
      <c r="A936" s="9"/>
      <c r="O936" s="18"/>
      <c r="P936" s="18"/>
      <c r="Q936" s="18"/>
      <c r="R936" s="18"/>
      <c r="S936" s="18"/>
    </row>
    <row r="937" spans="1:19" x14ac:dyDescent="0.25">
      <c r="A937" s="9"/>
      <c r="O937" s="18"/>
      <c r="P937" s="18"/>
      <c r="Q937" s="18"/>
      <c r="R937" s="18"/>
      <c r="S937" s="18"/>
    </row>
    <row r="938" spans="1:19" x14ac:dyDescent="0.25">
      <c r="A938" s="9"/>
      <c r="O938" s="18"/>
      <c r="P938" s="18"/>
      <c r="Q938" s="18"/>
      <c r="R938" s="18"/>
      <c r="S938" s="18"/>
    </row>
    <row r="939" spans="1:19" x14ac:dyDescent="0.25">
      <c r="A939" s="9"/>
      <c r="O939" s="18"/>
      <c r="P939" s="18"/>
      <c r="Q939" s="18"/>
      <c r="R939" s="18"/>
      <c r="S939" s="18"/>
    </row>
    <row r="940" spans="1:19" x14ac:dyDescent="0.25">
      <c r="A940" s="9"/>
      <c r="O940" s="18"/>
      <c r="P940" s="18"/>
      <c r="Q940" s="18"/>
      <c r="R940" s="18"/>
      <c r="S940" s="18"/>
    </row>
    <row r="941" spans="1:19" x14ac:dyDescent="0.25">
      <c r="A941" s="9"/>
      <c r="O941" s="18"/>
      <c r="P941" s="18"/>
      <c r="Q941" s="18"/>
      <c r="R941" s="18"/>
      <c r="S941" s="18"/>
    </row>
    <row r="942" spans="1:19" x14ac:dyDescent="0.25">
      <c r="A942" s="9"/>
      <c r="O942" s="18"/>
      <c r="P942" s="18"/>
      <c r="Q942" s="18"/>
      <c r="R942" s="18"/>
      <c r="S942" s="18"/>
    </row>
    <row r="943" spans="1:19" x14ac:dyDescent="0.25">
      <c r="A943" s="9"/>
      <c r="O943" s="18"/>
      <c r="P943" s="18"/>
      <c r="Q943" s="18"/>
      <c r="R943" s="18"/>
      <c r="S943" s="18"/>
    </row>
    <row r="944" spans="1:19" x14ac:dyDescent="0.25">
      <c r="A944" s="9"/>
      <c r="O944" s="18"/>
      <c r="P944" s="18"/>
      <c r="Q944" s="18"/>
      <c r="R944" s="18"/>
      <c r="S944" s="18"/>
    </row>
    <row r="945" spans="1:19" x14ac:dyDescent="0.25">
      <c r="A945" s="9"/>
      <c r="O945" s="18"/>
      <c r="P945" s="18"/>
      <c r="Q945" s="18"/>
      <c r="R945" s="18"/>
      <c r="S945" s="18"/>
    </row>
    <row r="946" spans="1:19" x14ac:dyDescent="0.25">
      <c r="A946" s="9"/>
      <c r="O946" s="18"/>
      <c r="P946" s="18"/>
      <c r="Q946" s="18"/>
      <c r="R946" s="18"/>
      <c r="S946" s="18"/>
    </row>
    <row r="947" spans="1:19" x14ac:dyDescent="0.25">
      <c r="A947" s="9"/>
      <c r="O947" s="18"/>
      <c r="P947" s="18"/>
      <c r="Q947" s="18"/>
      <c r="R947" s="18"/>
      <c r="S947" s="18"/>
    </row>
    <row r="948" spans="1:19" x14ac:dyDescent="0.25">
      <c r="A948" s="9"/>
      <c r="O948" s="18"/>
      <c r="P948" s="18"/>
      <c r="Q948" s="18"/>
      <c r="R948" s="18"/>
      <c r="S948" s="18"/>
    </row>
    <row r="949" spans="1:19" x14ac:dyDescent="0.25">
      <c r="A949" s="9"/>
      <c r="O949" s="18"/>
      <c r="P949" s="18"/>
      <c r="Q949" s="18"/>
      <c r="R949" s="18"/>
      <c r="S949" s="18"/>
    </row>
    <row r="950" spans="1:19" x14ac:dyDescent="0.25">
      <c r="A950" s="9"/>
      <c r="O950" s="18"/>
      <c r="P950" s="18"/>
      <c r="Q950" s="18"/>
      <c r="R950" s="18"/>
      <c r="S950" s="18"/>
    </row>
    <row r="951" spans="1:19" x14ac:dyDescent="0.25">
      <c r="A951" s="9"/>
      <c r="O951" s="18"/>
      <c r="P951" s="18"/>
      <c r="Q951" s="18"/>
      <c r="R951" s="18"/>
      <c r="S951" s="18"/>
    </row>
    <row r="952" spans="1:19" x14ac:dyDescent="0.25">
      <c r="A952" s="9"/>
      <c r="O952" s="18"/>
      <c r="P952" s="18"/>
      <c r="Q952" s="18"/>
      <c r="R952" s="18"/>
      <c r="S952" s="18"/>
    </row>
    <row r="953" spans="1:19" x14ac:dyDescent="0.25">
      <c r="A953" s="9"/>
      <c r="O953" s="18"/>
      <c r="P953" s="18"/>
      <c r="Q953" s="18"/>
      <c r="R953" s="18"/>
      <c r="S953" s="18"/>
    </row>
    <row r="954" spans="1:19" x14ac:dyDescent="0.25">
      <c r="A954" s="9"/>
      <c r="O954" s="18"/>
      <c r="P954" s="18"/>
      <c r="Q954" s="18"/>
      <c r="R954" s="18"/>
      <c r="S954" s="18"/>
    </row>
    <row r="955" spans="1:19" x14ac:dyDescent="0.25">
      <c r="A955" s="9"/>
      <c r="O955" s="18"/>
      <c r="P955" s="18"/>
      <c r="Q955" s="18"/>
      <c r="R955" s="18"/>
      <c r="S955" s="18"/>
    </row>
    <row r="956" spans="1:19" x14ac:dyDescent="0.25">
      <c r="A956" s="9"/>
      <c r="O956" s="18"/>
      <c r="P956" s="18"/>
      <c r="Q956" s="18"/>
      <c r="R956" s="18"/>
      <c r="S956" s="18"/>
    </row>
    <row r="957" spans="1:19" x14ac:dyDescent="0.25">
      <c r="A957" s="9"/>
      <c r="O957" s="18"/>
      <c r="P957" s="18"/>
      <c r="Q957" s="18"/>
      <c r="R957" s="18"/>
      <c r="S957" s="18"/>
    </row>
    <row r="958" spans="1:19" x14ac:dyDescent="0.25">
      <c r="A958" s="9"/>
      <c r="O958" s="18"/>
      <c r="P958" s="18"/>
      <c r="Q958" s="18"/>
      <c r="R958" s="18"/>
      <c r="S958" s="18"/>
    </row>
    <row r="959" spans="1:19" x14ac:dyDescent="0.25">
      <c r="A959" s="9"/>
      <c r="O959" s="18"/>
      <c r="P959" s="18"/>
      <c r="Q959" s="18"/>
      <c r="R959" s="18"/>
      <c r="S959" s="18"/>
    </row>
    <row r="960" spans="1:19" x14ac:dyDescent="0.25">
      <c r="A960" s="9"/>
      <c r="O960" s="18"/>
      <c r="P960" s="18"/>
      <c r="Q960" s="18"/>
      <c r="R960" s="18"/>
      <c r="S960" s="18"/>
    </row>
    <row r="961" spans="1:19" x14ac:dyDescent="0.25">
      <c r="A961" s="9"/>
      <c r="O961" s="18"/>
      <c r="P961" s="18"/>
      <c r="Q961" s="18"/>
      <c r="R961" s="18"/>
      <c r="S961" s="18"/>
    </row>
    <row r="962" spans="1:19" x14ac:dyDescent="0.25">
      <c r="A962" s="9"/>
      <c r="O962" s="18"/>
      <c r="P962" s="18"/>
      <c r="Q962" s="18"/>
      <c r="R962" s="18"/>
      <c r="S962" s="18"/>
    </row>
    <row r="963" spans="1:19" x14ac:dyDescent="0.25">
      <c r="A963" s="9"/>
      <c r="O963" s="18"/>
      <c r="P963" s="18"/>
      <c r="Q963" s="18"/>
      <c r="R963" s="18"/>
      <c r="S963" s="18"/>
    </row>
    <row r="964" spans="1:19" x14ac:dyDescent="0.25">
      <c r="A964" s="9"/>
      <c r="O964" s="18"/>
      <c r="P964" s="18"/>
      <c r="Q964" s="18"/>
      <c r="R964" s="18"/>
      <c r="S964" s="18"/>
    </row>
    <row r="965" spans="1:19" x14ac:dyDescent="0.25">
      <c r="A965" s="9"/>
      <c r="O965" s="18"/>
      <c r="P965" s="18"/>
      <c r="Q965" s="18"/>
      <c r="R965" s="18"/>
      <c r="S965" s="18"/>
    </row>
    <row r="966" spans="1:19" x14ac:dyDescent="0.25">
      <c r="A966" s="9"/>
      <c r="O966" s="18"/>
      <c r="P966" s="18"/>
      <c r="Q966" s="18"/>
      <c r="R966" s="18"/>
      <c r="S966" s="18"/>
    </row>
    <row r="967" spans="1:19" x14ac:dyDescent="0.25">
      <c r="A967" s="9"/>
      <c r="O967" s="18"/>
      <c r="P967" s="18"/>
      <c r="Q967" s="18"/>
      <c r="R967" s="18"/>
      <c r="S967" s="18"/>
    </row>
    <row r="968" spans="1:19" x14ac:dyDescent="0.25">
      <c r="A968" s="9"/>
      <c r="O968" s="18"/>
      <c r="P968" s="18"/>
      <c r="Q968" s="18"/>
      <c r="R968" s="18"/>
      <c r="S968" s="18"/>
    </row>
    <row r="969" spans="1:19" x14ac:dyDescent="0.25">
      <c r="A969" s="9"/>
      <c r="O969" s="18"/>
      <c r="P969" s="18"/>
      <c r="Q969" s="18"/>
      <c r="R969" s="18"/>
      <c r="S969" s="18"/>
    </row>
    <row r="970" spans="1:19" x14ac:dyDescent="0.25">
      <c r="A970" s="9"/>
      <c r="O970" s="18"/>
      <c r="P970" s="18"/>
      <c r="Q970" s="18"/>
      <c r="R970" s="18"/>
      <c r="S970" s="18"/>
    </row>
    <row r="971" spans="1:19" x14ac:dyDescent="0.25">
      <c r="A971" s="9"/>
      <c r="O971" s="18"/>
      <c r="P971" s="18"/>
      <c r="Q971" s="18"/>
      <c r="R971" s="18"/>
      <c r="S971" s="18"/>
    </row>
    <row r="972" spans="1:19" x14ac:dyDescent="0.25">
      <c r="A972" s="9"/>
      <c r="O972" s="18"/>
      <c r="P972" s="18"/>
      <c r="Q972" s="18"/>
      <c r="R972" s="18"/>
      <c r="S972" s="18"/>
    </row>
    <row r="973" spans="1:19" x14ac:dyDescent="0.25">
      <c r="A973" s="9"/>
      <c r="O973" s="18"/>
      <c r="P973" s="18"/>
      <c r="Q973" s="18"/>
      <c r="R973" s="18"/>
      <c r="S973" s="18"/>
    </row>
    <row r="974" spans="1:19" x14ac:dyDescent="0.25">
      <c r="A974" s="9"/>
      <c r="O974" s="18"/>
      <c r="P974" s="18"/>
      <c r="Q974" s="18"/>
      <c r="R974" s="18"/>
      <c r="S974" s="18"/>
    </row>
    <row r="975" spans="1:19" x14ac:dyDescent="0.25">
      <c r="A975" s="9"/>
      <c r="O975" s="18"/>
      <c r="P975" s="18"/>
      <c r="Q975" s="18"/>
      <c r="R975" s="18"/>
      <c r="S975" s="18"/>
    </row>
    <row r="976" spans="1:19" x14ac:dyDescent="0.25">
      <c r="A976" s="9"/>
      <c r="O976" s="18"/>
      <c r="P976" s="18"/>
      <c r="Q976" s="18"/>
      <c r="R976" s="18"/>
      <c r="S976" s="18"/>
    </row>
    <row r="977" spans="1:19" x14ac:dyDescent="0.25">
      <c r="A977" s="9"/>
      <c r="O977" s="18"/>
      <c r="P977" s="18"/>
      <c r="Q977" s="18"/>
      <c r="R977" s="18"/>
      <c r="S977" s="18"/>
    </row>
    <row r="978" spans="1:19" x14ac:dyDescent="0.25">
      <c r="A978" s="9"/>
      <c r="O978" s="18"/>
      <c r="P978" s="18"/>
      <c r="Q978" s="18"/>
      <c r="R978" s="18"/>
      <c r="S978" s="18"/>
    </row>
    <row r="979" spans="1:19" x14ac:dyDescent="0.25">
      <c r="A979" s="9"/>
      <c r="O979" s="18"/>
      <c r="P979" s="18"/>
      <c r="Q979" s="18"/>
      <c r="R979" s="18"/>
      <c r="S979" s="18"/>
    </row>
    <row r="980" spans="1:19" x14ac:dyDescent="0.25">
      <c r="A980" s="9"/>
      <c r="O980" s="18"/>
      <c r="P980" s="18"/>
      <c r="Q980" s="18"/>
      <c r="R980" s="18"/>
      <c r="S980" s="18"/>
    </row>
    <row r="981" spans="1:19" x14ac:dyDescent="0.25">
      <c r="A981" s="9"/>
      <c r="O981" s="18"/>
      <c r="P981" s="18"/>
      <c r="Q981" s="18"/>
      <c r="R981" s="18"/>
      <c r="S981" s="18"/>
    </row>
    <row r="982" spans="1:19" x14ac:dyDescent="0.25">
      <c r="A982" s="9"/>
      <c r="O982" s="18"/>
      <c r="P982" s="18"/>
      <c r="Q982" s="18"/>
      <c r="R982" s="18"/>
      <c r="S982" s="18"/>
    </row>
    <row r="983" spans="1:19" x14ac:dyDescent="0.25">
      <c r="A983" s="9"/>
      <c r="O983" s="18"/>
      <c r="P983" s="18"/>
      <c r="Q983" s="18"/>
      <c r="R983" s="18"/>
      <c r="S983" s="18"/>
    </row>
    <row r="984" spans="1:19" x14ac:dyDescent="0.25">
      <c r="A984" s="9"/>
      <c r="O984" s="18"/>
      <c r="P984" s="18"/>
      <c r="Q984" s="18"/>
      <c r="R984" s="18"/>
      <c r="S984" s="18"/>
    </row>
    <row r="985" spans="1:19" x14ac:dyDescent="0.25">
      <c r="A985" s="9"/>
      <c r="O985" s="18"/>
      <c r="P985" s="18"/>
      <c r="Q985" s="18"/>
      <c r="R985" s="18"/>
      <c r="S985" s="18"/>
    </row>
    <row r="986" spans="1:19" x14ac:dyDescent="0.25">
      <c r="A986" s="9"/>
      <c r="O986" s="18"/>
      <c r="P986" s="18"/>
      <c r="Q986" s="18"/>
      <c r="R986" s="18"/>
      <c r="S986" s="18"/>
    </row>
    <row r="987" spans="1:19" x14ac:dyDescent="0.25">
      <c r="A987" s="9"/>
      <c r="O987" s="18"/>
      <c r="P987" s="18"/>
      <c r="Q987" s="18"/>
      <c r="R987" s="18"/>
      <c r="S987" s="18"/>
    </row>
    <row r="988" spans="1:19" x14ac:dyDescent="0.25">
      <c r="A988" s="9"/>
      <c r="O988" s="18"/>
      <c r="P988" s="18"/>
      <c r="Q988" s="18"/>
      <c r="R988" s="18"/>
      <c r="S988" s="18"/>
    </row>
    <row r="989" spans="1:19" x14ac:dyDescent="0.25">
      <c r="A989" s="9"/>
      <c r="O989" s="18"/>
      <c r="P989" s="18"/>
      <c r="Q989" s="18"/>
      <c r="R989" s="18"/>
      <c r="S989" s="18"/>
    </row>
    <row r="990" spans="1:19" x14ac:dyDescent="0.25">
      <c r="A990" s="9"/>
      <c r="O990" s="18"/>
      <c r="P990" s="18"/>
      <c r="Q990" s="18"/>
      <c r="R990" s="18"/>
      <c r="S990" s="18"/>
    </row>
    <row r="991" spans="1:19" x14ac:dyDescent="0.25">
      <c r="A991" s="9"/>
      <c r="O991" s="18"/>
      <c r="P991" s="18"/>
      <c r="Q991" s="18"/>
      <c r="R991" s="18"/>
      <c r="S991" s="18"/>
    </row>
    <row r="992" spans="1:19" x14ac:dyDescent="0.25">
      <c r="A992" s="9"/>
      <c r="O992" s="18"/>
      <c r="P992" s="18"/>
      <c r="Q992" s="18"/>
      <c r="R992" s="18"/>
      <c r="S992" s="18"/>
    </row>
    <row r="993" spans="1:19" x14ac:dyDescent="0.25">
      <c r="A993" s="9"/>
      <c r="O993" s="18"/>
      <c r="P993" s="18"/>
      <c r="Q993" s="18"/>
      <c r="R993" s="18"/>
      <c r="S993" s="18"/>
    </row>
    <row r="994" spans="1:19" x14ac:dyDescent="0.25">
      <c r="A994" s="9"/>
      <c r="O994" s="18"/>
      <c r="P994" s="18"/>
      <c r="Q994" s="18"/>
      <c r="R994" s="18"/>
      <c r="S994" s="18"/>
    </row>
    <row r="995" spans="1:19" x14ac:dyDescent="0.25">
      <c r="A995" s="9"/>
      <c r="O995" s="18"/>
      <c r="P995" s="18"/>
      <c r="Q995" s="18"/>
      <c r="R995" s="18"/>
      <c r="S995" s="18"/>
    </row>
    <row r="996" spans="1:19" x14ac:dyDescent="0.25">
      <c r="A996" s="9"/>
      <c r="O996" s="18"/>
      <c r="P996" s="18"/>
      <c r="Q996" s="18"/>
      <c r="R996" s="18"/>
      <c r="S996" s="18"/>
    </row>
    <row r="997" spans="1:19" x14ac:dyDescent="0.25">
      <c r="A997" s="9"/>
      <c r="O997" s="18"/>
      <c r="P997" s="18"/>
      <c r="Q997" s="18"/>
      <c r="R997" s="18"/>
      <c r="S997" s="18"/>
    </row>
    <row r="998" spans="1:19" x14ac:dyDescent="0.25">
      <c r="A998" s="9"/>
      <c r="O998" s="18"/>
      <c r="P998" s="18"/>
      <c r="Q998" s="18"/>
      <c r="R998" s="18"/>
      <c r="S998" s="18"/>
    </row>
    <row r="999" spans="1:19" x14ac:dyDescent="0.25">
      <c r="A999" s="9"/>
      <c r="O999" s="18"/>
      <c r="P999" s="18"/>
      <c r="Q999" s="18"/>
      <c r="R999" s="18"/>
      <c r="S999" s="18"/>
    </row>
    <row r="1000" spans="1:19" x14ac:dyDescent="0.25">
      <c r="A1000" s="9"/>
      <c r="O1000" s="18"/>
      <c r="P1000" s="18"/>
      <c r="Q1000" s="18"/>
      <c r="R1000" s="18"/>
      <c r="S1000" s="18"/>
    </row>
    <row r="1001" spans="1:19" x14ac:dyDescent="0.25">
      <c r="A1001" s="9"/>
      <c r="O1001" s="18"/>
      <c r="P1001" s="18"/>
      <c r="Q1001" s="18"/>
      <c r="R1001" s="18"/>
      <c r="S1001" s="18"/>
    </row>
    <row r="1002" spans="1:19" x14ac:dyDescent="0.25">
      <c r="A1002" s="9"/>
      <c r="O1002" s="18"/>
      <c r="P1002" s="18"/>
      <c r="Q1002" s="18"/>
      <c r="R1002" s="18"/>
      <c r="S1002" s="18"/>
    </row>
    <row r="1003" spans="1:19" x14ac:dyDescent="0.25">
      <c r="A1003" s="9"/>
      <c r="O1003" s="18"/>
      <c r="P1003" s="18"/>
      <c r="Q1003" s="18"/>
      <c r="R1003" s="18"/>
      <c r="S1003" s="18"/>
    </row>
    <row r="1004" spans="1:19" x14ac:dyDescent="0.25">
      <c r="A1004" s="9"/>
      <c r="O1004" s="18"/>
      <c r="P1004" s="18"/>
      <c r="Q1004" s="18"/>
      <c r="R1004" s="18"/>
      <c r="S1004" s="18"/>
    </row>
    <row r="1005" spans="1:19" x14ac:dyDescent="0.25">
      <c r="A1005" s="9"/>
      <c r="O1005" s="18"/>
      <c r="P1005" s="18"/>
      <c r="Q1005" s="18"/>
      <c r="R1005" s="18"/>
      <c r="S1005" s="18"/>
    </row>
    <row r="1006" spans="1:19" x14ac:dyDescent="0.25">
      <c r="A1006" s="9"/>
      <c r="O1006" s="18"/>
      <c r="P1006" s="18"/>
      <c r="Q1006" s="18"/>
      <c r="R1006" s="18"/>
      <c r="S1006" s="18"/>
    </row>
    <row r="1007" spans="1:19" x14ac:dyDescent="0.25">
      <c r="A1007" s="9"/>
      <c r="O1007" s="18"/>
      <c r="P1007" s="18"/>
      <c r="Q1007" s="18"/>
      <c r="R1007" s="18"/>
      <c r="S1007" s="18"/>
    </row>
    <row r="1008" spans="1:19" x14ac:dyDescent="0.25">
      <c r="A1008" s="9"/>
      <c r="O1008" s="18"/>
      <c r="P1008" s="18"/>
      <c r="Q1008" s="18"/>
      <c r="R1008" s="18"/>
      <c r="S1008" s="18"/>
    </row>
    <row r="1009" spans="1:19" x14ac:dyDescent="0.25">
      <c r="A1009" s="9"/>
      <c r="O1009" s="18"/>
      <c r="P1009" s="18"/>
      <c r="Q1009" s="18"/>
      <c r="R1009" s="18"/>
      <c r="S1009" s="18"/>
    </row>
    <row r="1010" spans="1:19" x14ac:dyDescent="0.25">
      <c r="A1010" s="9"/>
      <c r="O1010" s="18"/>
      <c r="P1010" s="18"/>
      <c r="Q1010" s="18"/>
      <c r="R1010" s="18"/>
      <c r="S1010" s="18"/>
    </row>
    <row r="1011" spans="1:19" x14ac:dyDescent="0.25">
      <c r="A1011" s="9"/>
      <c r="O1011" s="18"/>
      <c r="P1011" s="18"/>
      <c r="Q1011" s="18"/>
      <c r="R1011" s="18"/>
      <c r="S1011" s="18"/>
    </row>
    <row r="1012" spans="1:19" x14ac:dyDescent="0.25">
      <c r="A1012" s="9"/>
      <c r="O1012" s="18"/>
      <c r="P1012" s="18"/>
      <c r="Q1012" s="18"/>
      <c r="R1012" s="18"/>
      <c r="S1012" s="18"/>
    </row>
    <row r="1013" spans="1:19" x14ac:dyDescent="0.25">
      <c r="A1013" s="9"/>
      <c r="O1013" s="18"/>
      <c r="P1013" s="18"/>
      <c r="Q1013" s="18"/>
      <c r="R1013" s="18"/>
      <c r="S1013" s="18"/>
    </row>
    <row r="1014" spans="1:19" x14ac:dyDescent="0.25">
      <c r="A1014" s="9"/>
      <c r="O1014" s="18"/>
      <c r="P1014" s="18"/>
      <c r="Q1014" s="18"/>
      <c r="R1014" s="18"/>
      <c r="S1014" s="18"/>
    </row>
    <row r="1015" spans="1:19" x14ac:dyDescent="0.25">
      <c r="A1015" s="9"/>
      <c r="O1015" s="18"/>
      <c r="P1015" s="18"/>
      <c r="Q1015" s="18"/>
      <c r="R1015" s="18"/>
      <c r="S1015" s="18"/>
    </row>
    <row r="1016" spans="1:19" x14ac:dyDescent="0.25">
      <c r="A1016" s="9"/>
      <c r="O1016" s="18"/>
      <c r="P1016" s="18"/>
      <c r="Q1016" s="18"/>
      <c r="R1016" s="18"/>
      <c r="S1016" s="18"/>
    </row>
    <row r="1017" spans="1:19" x14ac:dyDescent="0.25">
      <c r="A1017" s="9"/>
      <c r="O1017" s="18"/>
      <c r="P1017" s="18"/>
      <c r="Q1017" s="18"/>
      <c r="R1017" s="18"/>
      <c r="S1017" s="18"/>
    </row>
    <row r="1018" spans="1:19" x14ac:dyDescent="0.25">
      <c r="A1018" s="9"/>
      <c r="O1018" s="18"/>
      <c r="P1018" s="18"/>
      <c r="Q1018" s="18"/>
      <c r="R1018" s="18"/>
      <c r="S1018" s="18"/>
    </row>
    <row r="1019" spans="1:19" x14ac:dyDescent="0.25">
      <c r="A1019" s="9"/>
      <c r="O1019" s="18"/>
      <c r="P1019" s="18"/>
      <c r="Q1019" s="18"/>
      <c r="R1019" s="18"/>
      <c r="S1019" s="18"/>
    </row>
    <row r="1020" spans="1:19" x14ac:dyDescent="0.25">
      <c r="A1020" s="9"/>
      <c r="O1020" s="18"/>
      <c r="P1020" s="18"/>
      <c r="Q1020" s="18"/>
      <c r="R1020" s="18"/>
      <c r="S1020" s="18"/>
    </row>
    <row r="1021" spans="1:19" x14ac:dyDescent="0.25">
      <c r="A1021" s="9"/>
      <c r="O1021" s="18"/>
      <c r="P1021" s="18"/>
      <c r="Q1021" s="18"/>
      <c r="R1021" s="18"/>
      <c r="S1021" s="18"/>
    </row>
    <row r="1022" spans="1:19" x14ac:dyDescent="0.25">
      <c r="A1022" s="9"/>
      <c r="O1022" s="18"/>
      <c r="P1022" s="18"/>
      <c r="Q1022" s="18"/>
      <c r="R1022" s="18"/>
      <c r="S1022" s="18"/>
    </row>
    <row r="1023" spans="1:19" x14ac:dyDescent="0.25">
      <c r="A1023" s="9"/>
      <c r="O1023" s="18"/>
      <c r="P1023" s="18"/>
      <c r="Q1023" s="18"/>
      <c r="R1023" s="18"/>
      <c r="S1023" s="18"/>
    </row>
    <row r="1024" spans="1:19" x14ac:dyDescent="0.25">
      <c r="A1024" s="9"/>
      <c r="O1024" s="18"/>
      <c r="P1024" s="18"/>
      <c r="Q1024" s="18"/>
      <c r="R1024" s="18"/>
      <c r="S1024" s="18"/>
    </row>
    <row r="1025" spans="1:19" x14ac:dyDescent="0.25">
      <c r="A1025" s="9"/>
      <c r="O1025" s="18"/>
      <c r="P1025" s="18"/>
      <c r="Q1025" s="18"/>
      <c r="R1025" s="18"/>
      <c r="S1025" s="18"/>
    </row>
    <row r="1026" spans="1:19" x14ac:dyDescent="0.25">
      <c r="A1026" s="9"/>
      <c r="O1026" s="18"/>
      <c r="P1026" s="18"/>
      <c r="Q1026" s="18"/>
      <c r="R1026" s="18"/>
      <c r="S1026" s="18"/>
    </row>
    <row r="1027" spans="1:19" x14ac:dyDescent="0.25">
      <c r="A1027" s="9"/>
      <c r="O1027" s="18"/>
      <c r="P1027" s="18"/>
      <c r="Q1027" s="18"/>
      <c r="R1027" s="18"/>
      <c r="S1027" s="18"/>
    </row>
    <row r="1028" spans="1:19" x14ac:dyDescent="0.25">
      <c r="A1028" s="9"/>
      <c r="O1028" s="18"/>
      <c r="P1028" s="18"/>
      <c r="Q1028" s="18"/>
      <c r="R1028" s="18"/>
      <c r="S1028" s="18"/>
    </row>
    <row r="1029" spans="1:19" x14ac:dyDescent="0.25">
      <c r="A1029" s="9"/>
      <c r="O1029" s="18"/>
      <c r="P1029" s="18"/>
      <c r="Q1029" s="18"/>
      <c r="R1029" s="18"/>
      <c r="S1029" s="18"/>
    </row>
    <row r="1030" spans="1:19" x14ac:dyDescent="0.25">
      <c r="A1030" s="9"/>
      <c r="O1030" s="18"/>
      <c r="P1030" s="18"/>
      <c r="Q1030" s="18"/>
      <c r="R1030" s="18"/>
      <c r="S1030" s="18"/>
    </row>
    <row r="1031" spans="1:19" x14ac:dyDescent="0.25">
      <c r="A1031" s="9"/>
      <c r="O1031" s="18"/>
      <c r="P1031" s="18"/>
      <c r="Q1031" s="18"/>
      <c r="R1031" s="18"/>
      <c r="S1031" s="18"/>
    </row>
    <row r="1032" spans="1:19" x14ac:dyDescent="0.25">
      <c r="A1032" s="9"/>
      <c r="O1032" s="18"/>
      <c r="P1032" s="18"/>
      <c r="Q1032" s="18"/>
      <c r="R1032" s="18"/>
      <c r="S1032" s="18"/>
    </row>
    <row r="1033" spans="1:19" x14ac:dyDescent="0.25">
      <c r="A1033" s="9"/>
      <c r="O1033" s="18"/>
      <c r="P1033" s="18"/>
      <c r="Q1033" s="18"/>
      <c r="R1033" s="18"/>
      <c r="S1033" s="18"/>
    </row>
    <row r="1034" spans="1:19" x14ac:dyDescent="0.25">
      <c r="A1034" s="9"/>
      <c r="O1034" s="18"/>
      <c r="P1034" s="18"/>
      <c r="Q1034" s="18"/>
      <c r="R1034" s="18"/>
      <c r="S1034" s="18"/>
    </row>
    <row r="1035" spans="1:19" x14ac:dyDescent="0.25">
      <c r="A1035" s="9"/>
      <c r="O1035" s="18"/>
      <c r="P1035" s="18"/>
      <c r="Q1035" s="18"/>
      <c r="R1035" s="18"/>
      <c r="S1035" s="18"/>
    </row>
    <row r="1036" spans="1:19" x14ac:dyDescent="0.25">
      <c r="A1036" s="9"/>
      <c r="O1036" s="18"/>
      <c r="P1036" s="18"/>
      <c r="Q1036" s="18"/>
      <c r="R1036" s="18"/>
      <c r="S1036" s="18"/>
    </row>
    <row r="1037" spans="1:19" x14ac:dyDescent="0.25">
      <c r="A1037" s="9"/>
      <c r="O1037" s="18"/>
      <c r="P1037" s="18"/>
      <c r="Q1037" s="18"/>
      <c r="R1037" s="18"/>
      <c r="S1037" s="18"/>
    </row>
    <row r="1038" spans="1:19" x14ac:dyDescent="0.25">
      <c r="A1038" s="9"/>
      <c r="O1038" s="18"/>
      <c r="P1038" s="18"/>
      <c r="Q1038" s="18"/>
      <c r="R1038" s="18"/>
      <c r="S1038" s="18"/>
    </row>
    <row r="1039" spans="1:19" x14ac:dyDescent="0.25">
      <c r="A1039" s="9"/>
      <c r="O1039" s="18"/>
      <c r="P1039" s="18"/>
      <c r="Q1039" s="18"/>
      <c r="R1039" s="18"/>
      <c r="S1039" s="18"/>
    </row>
    <row r="1040" spans="1:19" x14ac:dyDescent="0.25">
      <c r="A1040" s="9"/>
      <c r="O1040" s="18"/>
      <c r="P1040" s="18"/>
      <c r="Q1040" s="18"/>
      <c r="R1040" s="18"/>
      <c r="S1040" s="18"/>
    </row>
    <row r="1041" spans="1:19" x14ac:dyDescent="0.25">
      <c r="A1041" s="9"/>
      <c r="O1041" s="18"/>
      <c r="P1041" s="18"/>
      <c r="Q1041" s="18"/>
      <c r="R1041" s="18"/>
      <c r="S1041" s="18"/>
    </row>
    <row r="1042" spans="1:19" x14ac:dyDescent="0.25">
      <c r="A1042" s="9"/>
      <c r="O1042" s="18"/>
      <c r="P1042" s="18"/>
      <c r="Q1042" s="18"/>
      <c r="R1042" s="18"/>
      <c r="S1042" s="18"/>
    </row>
    <row r="1043" spans="1:19" x14ac:dyDescent="0.25">
      <c r="A1043" s="9"/>
      <c r="O1043" s="18"/>
      <c r="P1043" s="18"/>
      <c r="Q1043" s="18"/>
      <c r="R1043" s="18"/>
      <c r="S1043" s="18"/>
    </row>
    <row r="1044" spans="1:19" x14ac:dyDescent="0.25">
      <c r="A1044" s="9"/>
      <c r="O1044" s="18"/>
      <c r="P1044" s="18"/>
      <c r="Q1044" s="18"/>
      <c r="R1044" s="18"/>
      <c r="S1044" s="18"/>
    </row>
    <row r="1045" spans="1:19" x14ac:dyDescent="0.25">
      <c r="A1045" s="9"/>
      <c r="O1045" s="18"/>
      <c r="P1045" s="18"/>
      <c r="Q1045" s="18"/>
      <c r="R1045" s="18"/>
      <c r="S1045" s="18"/>
    </row>
    <row r="1046" spans="1:19" x14ac:dyDescent="0.25">
      <c r="A1046" s="9"/>
      <c r="O1046" s="18"/>
      <c r="P1046" s="18"/>
      <c r="Q1046" s="18"/>
      <c r="R1046" s="18"/>
      <c r="S1046" s="18"/>
    </row>
    <row r="1047" spans="1:19" x14ac:dyDescent="0.25">
      <c r="A1047" s="9"/>
      <c r="O1047" s="18"/>
      <c r="P1047" s="18"/>
      <c r="Q1047" s="18"/>
      <c r="R1047" s="18"/>
      <c r="S1047" s="18"/>
    </row>
    <row r="1048" spans="1:19" x14ac:dyDescent="0.25">
      <c r="A1048" s="9"/>
      <c r="O1048" s="18"/>
      <c r="P1048" s="18"/>
      <c r="Q1048" s="18"/>
      <c r="R1048" s="18"/>
      <c r="S1048" s="18"/>
    </row>
    <row r="1049" spans="1:19" x14ac:dyDescent="0.25">
      <c r="A1049" s="9"/>
      <c r="O1049" s="18"/>
      <c r="P1049" s="18"/>
      <c r="Q1049" s="18"/>
      <c r="R1049" s="18"/>
      <c r="S1049" s="18"/>
    </row>
    <row r="1050" spans="1:19" x14ac:dyDescent="0.25">
      <c r="A1050" s="9"/>
      <c r="O1050" s="18"/>
      <c r="P1050" s="18"/>
      <c r="Q1050" s="18"/>
      <c r="R1050" s="18"/>
      <c r="S1050" s="18"/>
    </row>
    <row r="1051" spans="1:19" x14ac:dyDescent="0.25">
      <c r="A1051" s="9"/>
      <c r="O1051" s="18"/>
      <c r="P1051" s="18"/>
      <c r="Q1051" s="18"/>
      <c r="R1051" s="18"/>
      <c r="S1051" s="18"/>
    </row>
    <row r="1052" spans="1:19" x14ac:dyDescent="0.25">
      <c r="A1052" s="9"/>
      <c r="O1052" s="18"/>
      <c r="P1052" s="18"/>
      <c r="Q1052" s="18"/>
      <c r="R1052" s="18"/>
      <c r="S1052" s="18"/>
    </row>
    <row r="1053" spans="1:19" x14ac:dyDescent="0.25">
      <c r="A1053" s="9"/>
      <c r="O1053" s="18"/>
      <c r="P1053" s="18"/>
      <c r="Q1053" s="18"/>
      <c r="R1053" s="18"/>
      <c r="S1053" s="18"/>
    </row>
    <row r="1054" spans="1:19" x14ac:dyDescent="0.25">
      <c r="A1054" s="9"/>
      <c r="O1054" s="18"/>
      <c r="P1054" s="18"/>
      <c r="Q1054" s="18"/>
      <c r="R1054" s="18"/>
      <c r="S1054" s="18"/>
    </row>
    <row r="1055" spans="1:19" x14ac:dyDescent="0.25">
      <c r="A1055" s="9"/>
      <c r="O1055" s="18"/>
      <c r="P1055" s="18"/>
      <c r="Q1055" s="18"/>
      <c r="R1055" s="18"/>
      <c r="S1055" s="18"/>
    </row>
    <row r="1056" spans="1:19" x14ac:dyDescent="0.25">
      <c r="A1056" s="9"/>
      <c r="O1056" s="18"/>
      <c r="P1056" s="18"/>
      <c r="Q1056" s="18"/>
      <c r="R1056" s="18"/>
      <c r="S1056" s="18"/>
    </row>
    <row r="1057" spans="1:19" x14ac:dyDescent="0.25">
      <c r="A1057" s="9"/>
      <c r="O1057" s="18"/>
      <c r="P1057" s="18"/>
      <c r="Q1057" s="18"/>
      <c r="R1057" s="18"/>
      <c r="S1057" s="18"/>
    </row>
    <row r="1058" spans="1:19" x14ac:dyDescent="0.25">
      <c r="A1058" s="9"/>
      <c r="O1058" s="18"/>
      <c r="P1058" s="18"/>
      <c r="Q1058" s="18"/>
      <c r="R1058" s="18"/>
      <c r="S1058" s="18"/>
    </row>
    <row r="1059" spans="1:19" x14ac:dyDescent="0.25">
      <c r="A1059" s="9"/>
      <c r="O1059" s="18"/>
      <c r="P1059" s="18"/>
      <c r="Q1059" s="18"/>
      <c r="R1059" s="18"/>
      <c r="S1059" s="18"/>
    </row>
    <row r="1060" spans="1:19" x14ac:dyDescent="0.25">
      <c r="A1060" s="9"/>
      <c r="O1060" s="18"/>
      <c r="P1060" s="18"/>
      <c r="Q1060" s="18"/>
      <c r="R1060" s="18"/>
      <c r="S1060" s="18"/>
    </row>
    <row r="1061" spans="1:19" x14ac:dyDescent="0.25">
      <c r="A1061" s="9"/>
      <c r="O1061" s="18"/>
      <c r="P1061" s="18"/>
      <c r="Q1061" s="18"/>
      <c r="R1061" s="18"/>
      <c r="S1061" s="18"/>
    </row>
    <row r="1062" spans="1:19" x14ac:dyDescent="0.25">
      <c r="A1062" s="9"/>
      <c r="O1062" s="18"/>
      <c r="P1062" s="18"/>
      <c r="Q1062" s="18"/>
      <c r="R1062" s="18"/>
      <c r="S1062" s="18"/>
    </row>
    <row r="1063" spans="1:19" x14ac:dyDescent="0.25">
      <c r="A1063" s="9"/>
      <c r="O1063" s="18"/>
      <c r="P1063" s="18"/>
      <c r="Q1063" s="18"/>
      <c r="R1063" s="18"/>
      <c r="S1063" s="18"/>
    </row>
    <row r="1064" spans="1:19" x14ac:dyDescent="0.25">
      <c r="A1064" s="9"/>
      <c r="O1064" s="18"/>
      <c r="P1064" s="18"/>
      <c r="Q1064" s="18"/>
      <c r="R1064" s="18"/>
      <c r="S1064" s="18"/>
    </row>
    <row r="1065" spans="1:19" x14ac:dyDescent="0.25">
      <c r="A1065" s="9"/>
      <c r="O1065" s="18"/>
      <c r="P1065" s="18"/>
      <c r="Q1065" s="18"/>
      <c r="R1065" s="18"/>
      <c r="S1065" s="18"/>
    </row>
    <row r="1066" spans="1:19" x14ac:dyDescent="0.25">
      <c r="A1066" s="9"/>
      <c r="O1066" s="18"/>
      <c r="P1066" s="18"/>
      <c r="Q1066" s="18"/>
      <c r="R1066" s="18"/>
      <c r="S1066" s="18"/>
    </row>
    <row r="1067" spans="1:19" x14ac:dyDescent="0.25">
      <c r="A1067" s="9"/>
      <c r="O1067" s="18"/>
      <c r="P1067" s="18"/>
      <c r="Q1067" s="18"/>
      <c r="R1067" s="18"/>
      <c r="S1067" s="18"/>
    </row>
    <row r="1068" spans="1:19" x14ac:dyDescent="0.25">
      <c r="A1068" s="9"/>
      <c r="O1068" s="18"/>
      <c r="P1068" s="18"/>
      <c r="Q1068" s="18"/>
      <c r="R1068" s="18"/>
      <c r="S1068" s="18"/>
    </row>
    <row r="1069" spans="1:19" x14ac:dyDescent="0.25">
      <c r="A1069" s="9"/>
      <c r="O1069" s="18"/>
      <c r="P1069" s="18"/>
      <c r="Q1069" s="18"/>
      <c r="R1069" s="18"/>
      <c r="S1069" s="18"/>
    </row>
    <row r="1070" spans="1:19" x14ac:dyDescent="0.25">
      <c r="A1070" s="9"/>
      <c r="O1070" s="18"/>
      <c r="P1070" s="18"/>
      <c r="Q1070" s="18"/>
      <c r="R1070" s="18"/>
      <c r="S1070" s="18"/>
    </row>
    <row r="1071" spans="1:19" x14ac:dyDescent="0.25">
      <c r="A1071" s="9"/>
      <c r="O1071" s="18"/>
      <c r="P1071" s="18"/>
      <c r="Q1071" s="18"/>
      <c r="R1071" s="18"/>
      <c r="S1071" s="18"/>
    </row>
    <row r="1072" spans="1:19" x14ac:dyDescent="0.25">
      <c r="A1072" s="9"/>
      <c r="O1072" s="18"/>
      <c r="P1072" s="18"/>
      <c r="Q1072" s="18"/>
      <c r="R1072" s="18"/>
      <c r="S1072" s="18"/>
    </row>
    <row r="1073" spans="1:19" x14ac:dyDescent="0.25">
      <c r="A1073" s="9"/>
      <c r="O1073" s="18"/>
      <c r="P1073" s="18"/>
      <c r="Q1073" s="18"/>
      <c r="R1073" s="18"/>
      <c r="S1073" s="18"/>
    </row>
    <row r="1074" spans="1:19" x14ac:dyDescent="0.25">
      <c r="A1074" s="9"/>
      <c r="O1074" s="18"/>
      <c r="P1074" s="18"/>
      <c r="Q1074" s="18"/>
      <c r="R1074" s="18"/>
      <c r="S1074" s="18"/>
    </row>
    <row r="1075" spans="1:19" x14ac:dyDescent="0.25">
      <c r="A1075" s="9"/>
      <c r="O1075" s="18"/>
      <c r="P1075" s="18"/>
      <c r="Q1075" s="18"/>
      <c r="R1075" s="18"/>
      <c r="S1075" s="18"/>
    </row>
    <row r="1076" spans="1:19" x14ac:dyDescent="0.25">
      <c r="A1076" s="9"/>
      <c r="O1076" s="18"/>
      <c r="P1076" s="18"/>
      <c r="Q1076" s="18"/>
      <c r="R1076" s="18"/>
      <c r="S1076" s="18"/>
    </row>
    <row r="1077" spans="1:19" x14ac:dyDescent="0.25">
      <c r="A1077" s="9"/>
      <c r="O1077" s="18"/>
      <c r="P1077" s="18"/>
      <c r="Q1077" s="18"/>
      <c r="R1077" s="18"/>
      <c r="S1077" s="18"/>
    </row>
    <row r="1078" spans="1:19" x14ac:dyDescent="0.25">
      <c r="A1078" s="9"/>
      <c r="O1078" s="18"/>
      <c r="P1078" s="18"/>
      <c r="Q1078" s="18"/>
      <c r="R1078" s="18"/>
      <c r="S1078" s="18"/>
    </row>
    <row r="1079" spans="1:19" x14ac:dyDescent="0.25">
      <c r="A1079" s="9"/>
      <c r="O1079" s="18"/>
      <c r="P1079" s="18"/>
      <c r="Q1079" s="18"/>
      <c r="R1079" s="18"/>
      <c r="S1079" s="18"/>
    </row>
    <row r="1080" spans="1:19" x14ac:dyDescent="0.25">
      <c r="A1080" s="9"/>
      <c r="O1080" s="18"/>
      <c r="P1080" s="18"/>
      <c r="Q1080" s="18"/>
      <c r="R1080" s="18"/>
      <c r="S1080" s="18"/>
    </row>
    <row r="1081" spans="1:19" x14ac:dyDescent="0.25">
      <c r="A1081" s="9"/>
      <c r="O1081" s="18"/>
      <c r="P1081" s="18"/>
      <c r="Q1081" s="18"/>
      <c r="R1081" s="18"/>
      <c r="S1081" s="18"/>
    </row>
    <row r="1082" spans="1:19" x14ac:dyDescent="0.25">
      <c r="A1082" s="9"/>
      <c r="O1082" s="18"/>
      <c r="P1082" s="18"/>
      <c r="Q1082" s="18"/>
      <c r="R1082" s="18"/>
      <c r="S1082" s="18"/>
    </row>
    <row r="1083" spans="1:19" x14ac:dyDescent="0.25">
      <c r="A1083" s="9"/>
      <c r="O1083" s="18"/>
      <c r="P1083" s="18"/>
      <c r="Q1083" s="18"/>
      <c r="R1083" s="18"/>
      <c r="S1083" s="18"/>
    </row>
    <row r="1084" spans="1:19" x14ac:dyDescent="0.25">
      <c r="A1084" s="9"/>
      <c r="O1084" s="18"/>
      <c r="P1084" s="18"/>
      <c r="Q1084" s="18"/>
      <c r="R1084" s="18"/>
      <c r="S1084" s="18"/>
    </row>
    <row r="1085" spans="1:19" x14ac:dyDescent="0.25">
      <c r="A1085" s="9"/>
      <c r="O1085" s="18"/>
      <c r="P1085" s="18"/>
      <c r="Q1085" s="18"/>
      <c r="R1085" s="18"/>
      <c r="S1085" s="18"/>
    </row>
    <row r="1086" spans="1:19" x14ac:dyDescent="0.25">
      <c r="A1086" s="9"/>
      <c r="O1086" s="18"/>
      <c r="P1086" s="18"/>
      <c r="Q1086" s="18"/>
      <c r="R1086" s="18"/>
      <c r="S1086" s="18"/>
    </row>
    <row r="1087" spans="1:19" x14ac:dyDescent="0.25">
      <c r="A1087" s="9"/>
      <c r="O1087" s="18"/>
      <c r="P1087" s="18"/>
      <c r="Q1087" s="18"/>
      <c r="R1087" s="18"/>
      <c r="S1087" s="18"/>
    </row>
    <row r="1088" spans="1:19" x14ac:dyDescent="0.25">
      <c r="A1088" s="9"/>
      <c r="O1088" s="18"/>
      <c r="P1088" s="18"/>
      <c r="Q1088" s="18"/>
      <c r="R1088" s="18"/>
      <c r="S1088" s="18"/>
    </row>
    <row r="1089" spans="1:19" x14ac:dyDescent="0.25">
      <c r="A1089" s="9"/>
      <c r="O1089" s="18"/>
      <c r="P1089" s="18"/>
      <c r="Q1089" s="18"/>
      <c r="R1089" s="18"/>
      <c r="S1089" s="18"/>
    </row>
    <row r="1090" spans="1:19" x14ac:dyDescent="0.25">
      <c r="A1090" s="9"/>
      <c r="O1090" s="18"/>
      <c r="P1090" s="18"/>
      <c r="Q1090" s="18"/>
      <c r="R1090" s="18"/>
      <c r="S1090" s="18"/>
    </row>
    <row r="1091" spans="1:19" x14ac:dyDescent="0.25">
      <c r="A1091" s="9"/>
      <c r="O1091" s="18"/>
      <c r="P1091" s="18"/>
      <c r="Q1091" s="18"/>
      <c r="R1091" s="18"/>
      <c r="S1091" s="18"/>
    </row>
    <row r="1092" spans="1:19" x14ac:dyDescent="0.25">
      <c r="A1092" s="9"/>
      <c r="O1092" s="18"/>
      <c r="P1092" s="18"/>
      <c r="Q1092" s="18"/>
      <c r="R1092" s="18"/>
      <c r="S1092" s="18"/>
    </row>
    <row r="1093" spans="1:19" x14ac:dyDescent="0.25">
      <c r="A1093" s="9"/>
      <c r="O1093" s="18"/>
      <c r="P1093" s="18"/>
      <c r="Q1093" s="18"/>
      <c r="R1093" s="18"/>
      <c r="S1093" s="18"/>
    </row>
    <row r="1094" spans="1:19" x14ac:dyDescent="0.25">
      <c r="A1094" s="9"/>
      <c r="O1094" s="18"/>
      <c r="P1094" s="18"/>
      <c r="Q1094" s="18"/>
      <c r="R1094" s="18"/>
      <c r="S1094" s="18"/>
    </row>
    <row r="1095" spans="1:19" x14ac:dyDescent="0.25">
      <c r="A1095" s="9"/>
      <c r="O1095" s="18"/>
      <c r="P1095" s="18"/>
      <c r="Q1095" s="18"/>
      <c r="R1095" s="18"/>
      <c r="S1095" s="18"/>
    </row>
    <row r="1096" spans="1:19" x14ac:dyDescent="0.25">
      <c r="A1096" s="9"/>
      <c r="O1096" s="18"/>
      <c r="P1096" s="18"/>
      <c r="Q1096" s="18"/>
      <c r="R1096" s="18"/>
      <c r="S1096" s="18"/>
    </row>
    <row r="1097" spans="1:19" x14ac:dyDescent="0.25">
      <c r="A1097" s="9"/>
      <c r="O1097" s="18"/>
      <c r="P1097" s="18"/>
      <c r="Q1097" s="18"/>
      <c r="R1097" s="18"/>
      <c r="S1097" s="18"/>
    </row>
    <row r="1098" spans="1:19" x14ac:dyDescent="0.25">
      <c r="A1098" s="9"/>
      <c r="O1098" s="18"/>
      <c r="P1098" s="18"/>
      <c r="Q1098" s="18"/>
      <c r="R1098" s="18"/>
      <c r="S1098" s="18"/>
    </row>
    <row r="1099" spans="1:19" x14ac:dyDescent="0.25">
      <c r="A1099" s="9"/>
      <c r="O1099" s="18"/>
      <c r="P1099" s="18"/>
      <c r="Q1099" s="18"/>
      <c r="R1099" s="18"/>
      <c r="S1099" s="18"/>
    </row>
    <row r="1100" spans="1:19" x14ac:dyDescent="0.25">
      <c r="A1100" s="9"/>
      <c r="O1100" s="18"/>
      <c r="P1100" s="18"/>
      <c r="Q1100" s="18"/>
      <c r="R1100" s="18"/>
      <c r="S1100" s="18"/>
    </row>
    <row r="1101" spans="1:19" x14ac:dyDescent="0.25">
      <c r="A1101" s="9"/>
      <c r="O1101" s="18"/>
      <c r="P1101" s="18"/>
      <c r="Q1101" s="18"/>
      <c r="R1101" s="18"/>
      <c r="S1101" s="18"/>
    </row>
    <row r="1102" spans="1:19" x14ac:dyDescent="0.25">
      <c r="A1102" s="9"/>
      <c r="O1102" s="18"/>
      <c r="P1102" s="18"/>
      <c r="Q1102" s="18"/>
      <c r="R1102" s="18"/>
      <c r="S1102" s="18"/>
    </row>
    <row r="1103" spans="1:19" x14ac:dyDescent="0.25">
      <c r="A1103" s="9"/>
      <c r="O1103" s="18"/>
      <c r="P1103" s="18"/>
      <c r="Q1103" s="18"/>
      <c r="R1103" s="18"/>
      <c r="S1103" s="18"/>
    </row>
    <row r="1104" spans="1:19" x14ac:dyDescent="0.25">
      <c r="A1104" s="9"/>
      <c r="O1104" s="18"/>
      <c r="P1104" s="18"/>
      <c r="Q1104" s="18"/>
      <c r="R1104" s="18"/>
      <c r="S1104" s="18"/>
    </row>
    <row r="1105" spans="1:19" x14ac:dyDescent="0.25">
      <c r="A1105" s="9"/>
      <c r="O1105" s="18"/>
      <c r="P1105" s="18"/>
      <c r="Q1105" s="18"/>
      <c r="R1105" s="18"/>
      <c r="S1105" s="18"/>
    </row>
    <row r="1106" spans="1:19" x14ac:dyDescent="0.25">
      <c r="A1106" s="9"/>
      <c r="O1106" s="18"/>
      <c r="P1106" s="18"/>
      <c r="Q1106" s="18"/>
      <c r="R1106" s="18"/>
      <c r="S1106" s="18"/>
    </row>
    <row r="1107" spans="1:19" x14ac:dyDescent="0.25">
      <c r="A1107" s="9"/>
      <c r="O1107" s="18"/>
      <c r="P1107" s="18"/>
      <c r="Q1107" s="18"/>
      <c r="R1107" s="18"/>
      <c r="S1107" s="18"/>
    </row>
    <row r="1108" spans="1:19" x14ac:dyDescent="0.25">
      <c r="A1108" s="9"/>
      <c r="O1108" s="18"/>
      <c r="P1108" s="18"/>
      <c r="Q1108" s="18"/>
      <c r="R1108" s="18"/>
      <c r="S1108" s="18"/>
    </row>
    <row r="1109" spans="1:19" x14ac:dyDescent="0.25">
      <c r="A1109" s="9"/>
      <c r="O1109" s="18"/>
      <c r="P1109" s="18"/>
      <c r="Q1109" s="18"/>
      <c r="R1109" s="18"/>
      <c r="S1109" s="18"/>
    </row>
    <row r="1110" spans="1:19" x14ac:dyDescent="0.25">
      <c r="A1110" s="9"/>
      <c r="O1110" s="18"/>
      <c r="P1110" s="18"/>
      <c r="Q1110" s="18"/>
      <c r="R1110" s="18"/>
      <c r="S1110" s="18"/>
    </row>
    <row r="1111" spans="1:19" x14ac:dyDescent="0.25">
      <c r="A1111" s="9"/>
      <c r="O1111" s="18"/>
      <c r="P1111" s="18"/>
      <c r="Q1111" s="18"/>
      <c r="R1111" s="18"/>
      <c r="S1111" s="18"/>
    </row>
    <row r="1112" spans="1:19" x14ac:dyDescent="0.25">
      <c r="A1112" s="9"/>
      <c r="O1112" s="18"/>
      <c r="P1112" s="18"/>
      <c r="Q1112" s="18"/>
      <c r="R1112" s="18"/>
      <c r="S1112" s="18"/>
    </row>
    <row r="1113" spans="1:19" x14ac:dyDescent="0.25">
      <c r="A1113" s="9"/>
      <c r="O1113" s="18"/>
      <c r="P1113" s="18"/>
      <c r="Q1113" s="18"/>
      <c r="R1113" s="18"/>
      <c r="S1113" s="18"/>
    </row>
    <row r="1114" spans="1:19" x14ac:dyDescent="0.25">
      <c r="A1114" s="9"/>
      <c r="O1114" s="18"/>
      <c r="P1114" s="18"/>
      <c r="Q1114" s="18"/>
      <c r="R1114" s="18"/>
      <c r="S1114" s="18"/>
    </row>
    <row r="1115" spans="1:19" x14ac:dyDescent="0.25">
      <c r="A1115" s="9"/>
      <c r="O1115" s="18"/>
      <c r="P1115" s="18"/>
      <c r="Q1115" s="18"/>
      <c r="R1115" s="18"/>
      <c r="S1115" s="18"/>
    </row>
    <row r="1116" spans="1:19" x14ac:dyDescent="0.25">
      <c r="A1116" s="9"/>
      <c r="O1116" s="18"/>
      <c r="P1116" s="18"/>
      <c r="Q1116" s="18"/>
      <c r="R1116" s="18"/>
      <c r="S1116" s="18"/>
    </row>
    <row r="1117" spans="1:19" x14ac:dyDescent="0.25">
      <c r="A1117" s="9"/>
      <c r="O1117" s="18"/>
      <c r="P1117" s="18"/>
      <c r="Q1117" s="18"/>
      <c r="R1117" s="18"/>
      <c r="S1117" s="18"/>
    </row>
    <row r="1118" spans="1:19" x14ac:dyDescent="0.25">
      <c r="A1118" s="9"/>
      <c r="O1118" s="18"/>
      <c r="P1118" s="18"/>
      <c r="Q1118" s="18"/>
      <c r="R1118" s="18"/>
      <c r="S1118" s="18"/>
    </row>
    <row r="1119" spans="1:19" x14ac:dyDescent="0.25">
      <c r="A1119" s="9"/>
      <c r="O1119" s="18"/>
      <c r="P1119" s="18"/>
      <c r="Q1119" s="18"/>
      <c r="R1119" s="18"/>
      <c r="S1119" s="18"/>
    </row>
    <row r="1120" spans="1:19" x14ac:dyDescent="0.25">
      <c r="A1120" s="9"/>
      <c r="O1120" s="18"/>
      <c r="P1120" s="18"/>
      <c r="Q1120" s="18"/>
      <c r="R1120" s="18"/>
      <c r="S1120" s="18"/>
    </row>
    <row r="1121" spans="1:19" x14ac:dyDescent="0.25">
      <c r="A1121" s="9"/>
      <c r="O1121" s="18"/>
      <c r="P1121" s="18"/>
      <c r="Q1121" s="18"/>
      <c r="R1121" s="18"/>
      <c r="S1121" s="18"/>
    </row>
    <row r="1122" spans="1:19" x14ac:dyDescent="0.25">
      <c r="A1122" s="9"/>
      <c r="O1122" s="18"/>
      <c r="P1122" s="18"/>
      <c r="Q1122" s="18"/>
      <c r="R1122" s="18"/>
      <c r="S1122" s="18"/>
    </row>
    <row r="1123" spans="1:19" x14ac:dyDescent="0.25">
      <c r="A1123" s="9"/>
      <c r="O1123" s="18"/>
      <c r="P1123" s="18"/>
      <c r="Q1123" s="18"/>
      <c r="R1123" s="18"/>
      <c r="S1123" s="18"/>
    </row>
    <row r="1124" spans="1:19" x14ac:dyDescent="0.25">
      <c r="A1124" s="9"/>
      <c r="O1124" s="18"/>
      <c r="P1124" s="18"/>
      <c r="Q1124" s="18"/>
      <c r="R1124" s="18"/>
      <c r="S1124" s="18"/>
    </row>
    <row r="1125" spans="1:19" x14ac:dyDescent="0.25">
      <c r="A1125" s="9"/>
      <c r="O1125" s="18"/>
      <c r="P1125" s="18"/>
      <c r="Q1125" s="18"/>
      <c r="R1125" s="18"/>
      <c r="S1125" s="18"/>
    </row>
    <row r="1126" spans="1:19" x14ac:dyDescent="0.25">
      <c r="A1126" s="9"/>
      <c r="O1126" s="18"/>
      <c r="P1126" s="18"/>
      <c r="Q1126" s="18"/>
      <c r="R1126" s="18"/>
      <c r="S1126" s="18"/>
    </row>
    <row r="1127" spans="1:19" x14ac:dyDescent="0.25">
      <c r="A1127" s="9"/>
      <c r="O1127" s="18"/>
      <c r="P1127" s="18"/>
      <c r="Q1127" s="18"/>
      <c r="R1127" s="18"/>
      <c r="S1127" s="18"/>
    </row>
    <row r="1128" spans="1:19" x14ac:dyDescent="0.25">
      <c r="A1128" s="9"/>
      <c r="O1128" s="18"/>
      <c r="P1128" s="18"/>
      <c r="Q1128" s="18"/>
      <c r="R1128" s="18"/>
      <c r="S1128" s="18"/>
    </row>
    <row r="1129" spans="1:19" x14ac:dyDescent="0.25">
      <c r="A1129" s="9"/>
      <c r="O1129" s="18"/>
      <c r="P1129" s="18"/>
      <c r="Q1129" s="18"/>
      <c r="R1129" s="18"/>
      <c r="S1129" s="18"/>
    </row>
    <row r="1130" spans="1:19" x14ac:dyDescent="0.25">
      <c r="A1130" s="9"/>
      <c r="O1130" s="18"/>
      <c r="P1130" s="18"/>
      <c r="Q1130" s="18"/>
      <c r="R1130" s="18"/>
      <c r="S1130" s="18"/>
    </row>
    <row r="1131" spans="1:19" x14ac:dyDescent="0.25">
      <c r="A1131" s="9"/>
      <c r="O1131" s="18"/>
      <c r="P1131" s="18"/>
      <c r="Q1131" s="18"/>
      <c r="R1131" s="18"/>
      <c r="S1131" s="18"/>
    </row>
    <row r="1132" spans="1:19" x14ac:dyDescent="0.25">
      <c r="A1132" s="9"/>
      <c r="O1132" s="18"/>
      <c r="P1132" s="18"/>
      <c r="Q1132" s="18"/>
      <c r="R1132" s="18"/>
      <c r="S1132" s="18"/>
    </row>
    <row r="1133" spans="1:19" x14ac:dyDescent="0.25">
      <c r="A1133" s="9"/>
      <c r="O1133" s="18"/>
      <c r="P1133" s="18"/>
      <c r="Q1133" s="18"/>
      <c r="R1133" s="18"/>
      <c r="S1133" s="18"/>
    </row>
    <row r="1134" spans="1:19" x14ac:dyDescent="0.25">
      <c r="A1134" s="9"/>
      <c r="O1134" s="18"/>
      <c r="P1134" s="18"/>
      <c r="Q1134" s="18"/>
      <c r="R1134" s="18"/>
      <c r="S1134" s="18"/>
    </row>
    <row r="1135" spans="1:19" x14ac:dyDescent="0.25">
      <c r="A1135" s="9"/>
      <c r="O1135" s="18"/>
      <c r="P1135" s="18"/>
      <c r="Q1135" s="18"/>
      <c r="R1135" s="18"/>
      <c r="S1135" s="18"/>
    </row>
    <row r="1136" spans="1:19" x14ac:dyDescent="0.25">
      <c r="A1136" s="9"/>
      <c r="O1136" s="18"/>
      <c r="P1136" s="18"/>
      <c r="Q1136" s="18"/>
      <c r="R1136" s="18"/>
      <c r="S1136" s="18"/>
    </row>
    <row r="1137" spans="1:19" x14ac:dyDescent="0.25">
      <c r="A1137" s="9"/>
      <c r="O1137" s="18"/>
      <c r="P1137" s="18"/>
      <c r="Q1137" s="18"/>
      <c r="R1137" s="18"/>
      <c r="S1137" s="18"/>
    </row>
    <row r="1138" spans="1:19" x14ac:dyDescent="0.25">
      <c r="A1138" s="9"/>
      <c r="O1138" s="18"/>
      <c r="P1138" s="18"/>
      <c r="Q1138" s="18"/>
      <c r="R1138" s="18"/>
      <c r="S1138" s="18"/>
    </row>
    <row r="1139" spans="1:19" x14ac:dyDescent="0.25">
      <c r="A1139" s="9"/>
      <c r="O1139" s="18"/>
      <c r="P1139" s="18"/>
      <c r="Q1139" s="18"/>
      <c r="R1139" s="18"/>
      <c r="S1139" s="18"/>
    </row>
    <row r="1140" spans="1:19" x14ac:dyDescent="0.25">
      <c r="A1140" s="9"/>
      <c r="O1140" s="18"/>
      <c r="P1140" s="18"/>
      <c r="Q1140" s="18"/>
      <c r="R1140" s="18"/>
      <c r="S1140" s="18"/>
    </row>
    <row r="1141" spans="1:19" x14ac:dyDescent="0.25">
      <c r="A1141" s="9"/>
      <c r="O1141" s="18"/>
      <c r="P1141" s="18"/>
      <c r="Q1141" s="18"/>
      <c r="R1141" s="18"/>
      <c r="S1141" s="18"/>
    </row>
    <row r="1142" spans="1:19" x14ac:dyDescent="0.25">
      <c r="A1142" s="9"/>
      <c r="O1142" s="18"/>
      <c r="P1142" s="18"/>
      <c r="Q1142" s="18"/>
      <c r="R1142" s="18"/>
      <c r="S1142" s="18"/>
    </row>
    <row r="1143" spans="1:19" x14ac:dyDescent="0.25">
      <c r="A1143" s="9"/>
      <c r="O1143" s="18"/>
      <c r="P1143" s="18"/>
      <c r="Q1143" s="18"/>
      <c r="R1143" s="18"/>
      <c r="S1143" s="18"/>
    </row>
    <row r="1144" spans="1:19" x14ac:dyDescent="0.25">
      <c r="A1144" s="9"/>
      <c r="O1144" s="18"/>
      <c r="P1144" s="18"/>
      <c r="Q1144" s="18"/>
      <c r="R1144" s="18"/>
      <c r="S1144" s="18"/>
    </row>
    <row r="1145" spans="1:19" x14ac:dyDescent="0.25">
      <c r="A1145" s="9"/>
      <c r="O1145" s="18"/>
      <c r="P1145" s="18"/>
      <c r="Q1145" s="18"/>
      <c r="R1145" s="18"/>
      <c r="S1145" s="18"/>
    </row>
    <row r="1146" spans="1:19" x14ac:dyDescent="0.25">
      <c r="A1146" s="9"/>
      <c r="O1146" s="18"/>
      <c r="P1146" s="18"/>
      <c r="Q1146" s="18"/>
      <c r="R1146" s="18"/>
      <c r="S1146" s="18"/>
    </row>
    <row r="1147" spans="1:19" x14ac:dyDescent="0.25">
      <c r="A1147" s="9"/>
      <c r="O1147" s="18"/>
      <c r="P1147" s="18"/>
      <c r="Q1147" s="18"/>
      <c r="R1147" s="18"/>
      <c r="S1147" s="18"/>
    </row>
    <row r="1148" spans="1:19" x14ac:dyDescent="0.25">
      <c r="A1148" s="9"/>
      <c r="O1148" s="18"/>
      <c r="P1148" s="18"/>
      <c r="Q1148" s="18"/>
      <c r="R1148" s="18"/>
      <c r="S1148" s="18"/>
    </row>
    <row r="1149" spans="1:19" x14ac:dyDescent="0.25">
      <c r="A1149" s="9"/>
      <c r="O1149" s="18"/>
      <c r="P1149" s="18"/>
      <c r="Q1149" s="18"/>
      <c r="R1149" s="18"/>
      <c r="S1149" s="18"/>
    </row>
    <row r="1150" spans="1:19" x14ac:dyDescent="0.25">
      <c r="A1150" s="9"/>
      <c r="O1150" s="18"/>
      <c r="P1150" s="18"/>
      <c r="Q1150" s="18"/>
      <c r="R1150" s="18"/>
      <c r="S1150" s="18"/>
    </row>
    <row r="1151" spans="1:19" x14ac:dyDescent="0.25">
      <c r="A1151" s="9"/>
      <c r="O1151" s="18"/>
      <c r="P1151" s="18"/>
      <c r="Q1151" s="18"/>
      <c r="R1151" s="18"/>
      <c r="S1151" s="18"/>
    </row>
    <row r="1152" spans="1:19" x14ac:dyDescent="0.25">
      <c r="A1152" s="9"/>
      <c r="O1152" s="18"/>
      <c r="P1152" s="18"/>
      <c r="Q1152" s="18"/>
      <c r="R1152" s="18"/>
      <c r="S1152" s="18"/>
    </row>
    <row r="1153" spans="1:19" x14ac:dyDescent="0.25">
      <c r="A1153" s="9"/>
      <c r="O1153" s="18"/>
      <c r="P1153" s="18"/>
      <c r="Q1153" s="18"/>
      <c r="R1153" s="18"/>
      <c r="S1153" s="18"/>
    </row>
    <row r="1154" spans="1:19" x14ac:dyDescent="0.25">
      <c r="A1154" s="9"/>
      <c r="O1154" s="18"/>
      <c r="P1154" s="18"/>
      <c r="Q1154" s="18"/>
      <c r="R1154" s="18"/>
      <c r="S1154" s="18"/>
    </row>
    <row r="1155" spans="1:19" x14ac:dyDescent="0.25">
      <c r="A1155" s="9"/>
      <c r="O1155" s="18"/>
      <c r="P1155" s="18"/>
      <c r="Q1155" s="18"/>
      <c r="R1155" s="18"/>
      <c r="S1155" s="18"/>
    </row>
    <row r="1156" spans="1:19" x14ac:dyDescent="0.25">
      <c r="A1156" s="9"/>
      <c r="O1156" s="18"/>
      <c r="P1156" s="18"/>
      <c r="Q1156" s="18"/>
      <c r="R1156" s="18"/>
      <c r="S1156" s="18"/>
    </row>
    <row r="1157" spans="1:19" x14ac:dyDescent="0.25">
      <c r="A1157" s="9"/>
      <c r="O1157" s="18"/>
      <c r="P1157" s="18"/>
      <c r="Q1157" s="18"/>
      <c r="R1157" s="18"/>
      <c r="S1157" s="18"/>
    </row>
    <row r="1158" spans="1:19" x14ac:dyDescent="0.25">
      <c r="A1158" s="9"/>
      <c r="O1158" s="18"/>
      <c r="P1158" s="18"/>
      <c r="Q1158" s="18"/>
      <c r="R1158" s="18"/>
      <c r="S1158" s="18"/>
    </row>
    <row r="1159" spans="1:19" x14ac:dyDescent="0.25">
      <c r="A1159" s="9"/>
      <c r="O1159" s="18"/>
      <c r="P1159" s="18"/>
      <c r="Q1159" s="18"/>
      <c r="R1159" s="18"/>
      <c r="S1159" s="18"/>
    </row>
    <row r="1160" spans="1:19" x14ac:dyDescent="0.25">
      <c r="A1160" s="9"/>
      <c r="O1160" s="18"/>
      <c r="P1160" s="18"/>
      <c r="Q1160" s="18"/>
      <c r="R1160" s="18"/>
      <c r="S1160" s="18"/>
    </row>
    <row r="1161" spans="1:19" x14ac:dyDescent="0.25">
      <c r="A1161" s="9"/>
      <c r="O1161" s="18"/>
      <c r="P1161" s="18"/>
      <c r="Q1161" s="18"/>
      <c r="R1161" s="18"/>
      <c r="S1161" s="18"/>
    </row>
    <row r="1162" spans="1:19" x14ac:dyDescent="0.25">
      <c r="A1162" s="9"/>
      <c r="O1162" s="18"/>
      <c r="P1162" s="18"/>
      <c r="Q1162" s="18"/>
      <c r="R1162" s="18"/>
      <c r="S1162" s="18"/>
    </row>
    <row r="1163" spans="1:19" x14ac:dyDescent="0.25">
      <c r="A1163" s="9"/>
      <c r="O1163" s="18"/>
      <c r="P1163" s="18"/>
      <c r="Q1163" s="18"/>
      <c r="R1163" s="18"/>
      <c r="S1163" s="18"/>
    </row>
    <row r="1164" spans="1:19" x14ac:dyDescent="0.25">
      <c r="A1164" s="9"/>
      <c r="O1164" s="18"/>
      <c r="P1164" s="18"/>
      <c r="Q1164" s="18"/>
      <c r="R1164" s="18"/>
      <c r="S1164" s="18"/>
    </row>
    <row r="1165" spans="1:19" x14ac:dyDescent="0.25">
      <c r="A1165" s="9"/>
      <c r="O1165" s="18"/>
      <c r="P1165" s="18"/>
      <c r="Q1165" s="18"/>
      <c r="R1165" s="18"/>
      <c r="S1165" s="18"/>
    </row>
    <row r="1166" spans="1:19" x14ac:dyDescent="0.25">
      <c r="A1166" s="9"/>
      <c r="O1166" s="18"/>
      <c r="P1166" s="18"/>
      <c r="Q1166" s="18"/>
      <c r="R1166" s="18"/>
      <c r="S1166" s="18"/>
    </row>
    <row r="1167" spans="1:19" x14ac:dyDescent="0.25">
      <c r="A1167" s="9"/>
      <c r="O1167" s="18"/>
      <c r="P1167" s="18"/>
      <c r="Q1167" s="18"/>
      <c r="R1167" s="18"/>
      <c r="S1167" s="18"/>
    </row>
    <row r="1168" spans="1:19" x14ac:dyDescent="0.25">
      <c r="A1168" s="9"/>
      <c r="O1168" s="18"/>
      <c r="P1168" s="18"/>
      <c r="Q1168" s="18"/>
      <c r="R1168" s="18"/>
      <c r="S1168" s="18"/>
    </row>
    <row r="1169" spans="1:19" x14ac:dyDescent="0.25">
      <c r="A1169" s="9"/>
      <c r="O1169" s="18"/>
      <c r="P1169" s="18"/>
      <c r="Q1169" s="18"/>
      <c r="R1169" s="18"/>
      <c r="S1169" s="18"/>
    </row>
    <row r="1170" spans="1:19" x14ac:dyDescent="0.25">
      <c r="A1170" s="9"/>
      <c r="O1170" s="18"/>
      <c r="P1170" s="18"/>
      <c r="Q1170" s="18"/>
      <c r="R1170" s="18"/>
      <c r="S1170" s="18"/>
    </row>
    <row r="1171" spans="1:19" x14ac:dyDescent="0.25">
      <c r="A1171" s="9"/>
      <c r="O1171" s="18"/>
      <c r="P1171" s="18"/>
      <c r="Q1171" s="18"/>
      <c r="R1171" s="18"/>
      <c r="S1171" s="18"/>
    </row>
    <row r="1172" spans="1:19" x14ac:dyDescent="0.25">
      <c r="A1172" s="9"/>
      <c r="O1172" s="18"/>
      <c r="P1172" s="18"/>
      <c r="Q1172" s="18"/>
      <c r="R1172" s="18"/>
      <c r="S1172" s="18"/>
    </row>
    <row r="1173" spans="1:19" x14ac:dyDescent="0.25">
      <c r="A1173" s="9"/>
      <c r="O1173" s="18"/>
      <c r="P1173" s="18"/>
      <c r="Q1173" s="18"/>
      <c r="R1173" s="18"/>
      <c r="S1173" s="18"/>
    </row>
    <row r="1174" spans="1:19" x14ac:dyDescent="0.25">
      <c r="A1174" s="9"/>
      <c r="O1174" s="18"/>
      <c r="P1174" s="18"/>
      <c r="Q1174" s="18"/>
      <c r="R1174" s="18"/>
      <c r="S1174" s="18"/>
    </row>
    <row r="1175" spans="1:19" x14ac:dyDescent="0.25">
      <c r="A1175" s="9"/>
      <c r="O1175" s="18"/>
      <c r="P1175" s="18"/>
      <c r="Q1175" s="18"/>
      <c r="R1175" s="18"/>
      <c r="S1175" s="18"/>
    </row>
    <row r="1176" spans="1:19" x14ac:dyDescent="0.25">
      <c r="A1176" s="9"/>
      <c r="O1176" s="18"/>
      <c r="P1176" s="18"/>
      <c r="Q1176" s="18"/>
      <c r="R1176" s="18"/>
      <c r="S1176" s="18"/>
    </row>
    <row r="1177" spans="1:19" x14ac:dyDescent="0.25">
      <c r="A1177" s="9"/>
      <c r="O1177" s="18"/>
      <c r="P1177" s="18"/>
      <c r="Q1177" s="18"/>
      <c r="R1177" s="18"/>
      <c r="S1177" s="18"/>
    </row>
    <row r="1178" spans="1:19" x14ac:dyDescent="0.25">
      <c r="A1178" s="9"/>
      <c r="O1178" s="18"/>
      <c r="P1178" s="18"/>
      <c r="Q1178" s="18"/>
      <c r="R1178" s="18"/>
      <c r="S1178" s="18"/>
    </row>
    <row r="1179" spans="1:19" x14ac:dyDescent="0.25">
      <c r="A1179" s="9"/>
      <c r="O1179" s="18"/>
      <c r="P1179" s="18"/>
      <c r="Q1179" s="18"/>
      <c r="R1179" s="18"/>
      <c r="S1179" s="18"/>
    </row>
    <row r="1180" spans="1:19" x14ac:dyDescent="0.25">
      <c r="A1180" s="9"/>
      <c r="O1180" s="18"/>
      <c r="P1180" s="18"/>
      <c r="Q1180" s="18"/>
      <c r="R1180" s="18"/>
      <c r="S1180" s="18"/>
    </row>
    <row r="1181" spans="1:19" x14ac:dyDescent="0.25">
      <c r="A1181" s="9"/>
      <c r="O1181" s="18"/>
      <c r="P1181" s="18"/>
      <c r="Q1181" s="18"/>
      <c r="R1181" s="18"/>
      <c r="S1181" s="18"/>
    </row>
    <row r="1182" spans="1:19" x14ac:dyDescent="0.25">
      <c r="A1182" s="9"/>
      <c r="O1182" s="18"/>
      <c r="P1182" s="18"/>
      <c r="Q1182" s="18"/>
      <c r="R1182" s="18"/>
      <c r="S1182" s="18"/>
    </row>
    <row r="1183" spans="1:19" x14ac:dyDescent="0.25">
      <c r="A1183" s="9"/>
      <c r="O1183" s="18"/>
      <c r="P1183" s="18"/>
      <c r="Q1183" s="18"/>
      <c r="R1183" s="18"/>
      <c r="S1183" s="18"/>
    </row>
    <row r="1184" spans="1:19" x14ac:dyDescent="0.25">
      <c r="A1184" s="9"/>
      <c r="O1184" s="18"/>
      <c r="P1184" s="18"/>
      <c r="Q1184" s="18"/>
      <c r="R1184" s="18"/>
      <c r="S1184" s="18"/>
    </row>
    <row r="1185" spans="1:19" x14ac:dyDescent="0.25">
      <c r="A1185" s="9"/>
      <c r="O1185" s="18"/>
      <c r="P1185" s="18"/>
      <c r="Q1185" s="18"/>
      <c r="R1185" s="18"/>
      <c r="S1185" s="18"/>
    </row>
    <row r="1186" spans="1:19" x14ac:dyDescent="0.25">
      <c r="A1186" s="9"/>
      <c r="O1186" s="18"/>
      <c r="P1186" s="18"/>
      <c r="Q1186" s="18"/>
      <c r="R1186" s="18"/>
      <c r="S1186" s="18"/>
    </row>
    <row r="1187" spans="1:19" x14ac:dyDescent="0.25">
      <c r="A1187" s="9"/>
      <c r="O1187" s="18"/>
      <c r="P1187" s="18"/>
      <c r="Q1187" s="18"/>
      <c r="R1187" s="18"/>
      <c r="S1187" s="18"/>
    </row>
    <row r="1188" spans="1:19" x14ac:dyDescent="0.25">
      <c r="A1188" s="9"/>
      <c r="O1188" s="18"/>
      <c r="P1188" s="18"/>
      <c r="Q1188" s="18"/>
      <c r="R1188" s="18"/>
      <c r="S1188" s="18"/>
    </row>
    <row r="1189" spans="1:19" x14ac:dyDescent="0.25">
      <c r="A1189" s="9"/>
      <c r="O1189" s="18"/>
      <c r="P1189" s="18"/>
      <c r="Q1189" s="18"/>
      <c r="R1189" s="18"/>
      <c r="S1189" s="18"/>
    </row>
    <row r="1190" spans="1:19" x14ac:dyDescent="0.25">
      <c r="A1190" s="9"/>
      <c r="O1190" s="18"/>
      <c r="P1190" s="18"/>
      <c r="Q1190" s="18"/>
      <c r="R1190" s="18"/>
      <c r="S1190" s="18"/>
    </row>
    <row r="1191" spans="1:19" x14ac:dyDescent="0.25">
      <c r="A1191" s="9"/>
      <c r="O1191" s="18"/>
      <c r="P1191" s="18"/>
      <c r="Q1191" s="18"/>
      <c r="R1191" s="18"/>
      <c r="S1191" s="18"/>
    </row>
    <row r="1192" spans="1:19" x14ac:dyDescent="0.25">
      <c r="A1192" s="9"/>
      <c r="O1192" s="18"/>
      <c r="P1192" s="18"/>
      <c r="Q1192" s="18"/>
      <c r="R1192" s="18"/>
      <c r="S1192" s="18"/>
    </row>
    <row r="1193" spans="1:19" x14ac:dyDescent="0.25">
      <c r="A1193" s="9"/>
      <c r="O1193" s="18"/>
      <c r="P1193" s="18"/>
      <c r="Q1193" s="18"/>
      <c r="R1193" s="18"/>
      <c r="S1193" s="18"/>
    </row>
    <row r="1194" spans="1:19" x14ac:dyDescent="0.25">
      <c r="A1194" s="9"/>
      <c r="O1194" s="18"/>
      <c r="P1194" s="18"/>
      <c r="Q1194" s="18"/>
      <c r="R1194" s="18"/>
      <c r="S1194" s="18"/>
    </row>
    <row r="1195" spans="1:19" x14ac:dyDescent="0.25">
      <c r="A1195" s="9"/>
      <c r="O1195" s="18"/>
      <c r="P1195" s="18"/>
      <c r="Q1195" s="18"/>
      <c r="R1195" s="18"/>
      <c r="S1195" s="18"/>
    </row>
    <row r="1196" spans="1:19" x14ac:dyDescent="0.25">
      <c r="A1196" s="9"/>
      <c r="O1196" s="18"/>
      <c r="P1196" s="18"/>
      <c r="Q1196" s="18"/>
      <c r="R1196" s="18"/>
      <c r="S1196" s="18"/>
    </row>
    <row r="1197" spans="1:19" x14ac:dyDescent="0.25">
      <c r="A1197" s="9"/>
      <c r="O1197" s="18"/>
      <c r="P1197" s="18"/>
      <c r="Q1197" s="18"/>
      <c r="R1197" s="18"/>
      <c r="S1197" s="18"/>
    </row>
    <row r="1198" spans="1:19" x14ac:dyDescent="0.25">
      <c r="A1198" s="9"/>
      <c r="O1198" s="18"/>
      <c r="P1198" s="18"/>
      <c r="Q1198" s="18"/>
      <c r="R1198" s="18"/>
      <c r="S1198" s="18"/>
    </row>
    <row r="1199" spans="1:19" x14ac:dyDescent="0.25">
      <c r="A1199" s="9"/>
      <c r="O1199" s="18"/>
      <c r="P1199" s="18"/>
      <c r="Q1199" s="18"/>
      <c r="R1199" s="18"/>
      <c r="S1199" s="18"/>
    </row>
    <row r="1200" spans="1:19" x14ac:dyDescent="0.25">
      <c r="A1200" s="9"/>
      <c r="O1200" s="18"/>
      <c r="P1200" s="18"/>
      <c r="Q1200" s="18"/>
      <c r="R1200" s="18"/>
      <c r="S1200" s="18"/>
    </row>
    <row r="1201" spans="1:19" x14ac:dyDescent="0.25">
      <c r="A1201" s="9"/>
      <c r="O1201" s="18"/>
      <c r="P1201" s="18"/>
      <c r="Q1201" s="18"/>
      <c r="R1201" s="18"/>
      <c r="S1201" s="18"/>
    </row>
    <row r="1202" spans="1:19" x14ac:dyDescent="0.25">
      <c r="A1202" s="9"/>
      <c r="O1202" s="18"/>
      <c r="P1202" s="18"/>
      <c r="Q1202" s="18"/>
      <c r="R1202" s="18"/>
      <c r="S1202" s="18"/>
    </row>
    <row r="1203" spans="1:19" x14ac:dyDescent="0.25">
      <c r="A1203" s="9"/>
      <c r="O1203" s="18"/>
      <c r="P1203" s="18"/>
      <c r="Q1203" s="18"/>
      <c r="R1203" s="18"/>
      <c r="S1203" s="18"/>
    </row>
    <row r="1204" spans="1:19" x14ac:dyDescent="0.25">
      <c r="A1204" s="9"/>
      <c r="O1204" s="18"/>
      <c r="P1204" s="18"/>
      <c r="Q1204" s="18"/>
      <c r="R1204" s="18"/>
      <c r="S1204" s="18"/>
    </row>
    <row r="1205" spans="1:19" x14ac:dyDescent="0.25">
      <c r="A1205" s="9"/>
      <c r="O1205" s="18"/>
      <c r="P1205" s="18"/>
      <c r="Q1205" s="18"/>
      <c r="R1205" s="18"/>
      <c r="S1205" s="18"/>
    </row>
    <row r="1206" spans="1:19" x14ac:dyDescent="0.25">
      <c r="A1206" s="9"/>
      <c r="O1206" s="18"/>
      <c r="P1206" s="18"/>
      <c r="Q1206" s="18"/>
      <c r="R1206" s="18"/>
      <c r="S1206" s="18"/>
    </row>
    <row r="1207" spans="1:19" x14ac:dyDescent="0.25">
      <c r="A1207" s="9"/>
      <c r="O1207" s="18"/>
      <c r="P1207" s="18"/>
      <c r="Q1207" s="18"/>
      <c r="R1207" s="18"/>
      <c r="S1207" s="18"/>
    </row>
    <row r="1208" spans="1:19" x14ac:dyDescent="0.25">
      <c r="A1208" s="9"/>
      <c r="O1208" s="18"/>
      <c r="P1208" s="18"/>
      <c r="Q1208" s="18"/>
      <c r="R1208" s="18"/>
      <c r="S1208" s="18"/>
    </row>
    <row r="1209" spans="1:19" x14ac:dyDescent="0.25">
      <c r="A1209" s="9"/>
      <c r="O1209" s="18"/>
      <c r="P1209" s="18"/>
      <c r="Q1209" s="18"/>
      <c r="R1209" s="18"/>
      <c r="S1209" s="18"/>
    </row>
    <row r="1210" spans="1:19" x14ac:dyDescent="0.25">
      <c r="A1210" s="9"/>
      <c r="O1210" s="18"/>
      <c r="P1210" s="18"/>
      <c r="Q1210" s="18"/>
      <c r="R1210" s="18"/>
      <c r="S1210" s="18"/>
    </row>
    <row r="1211" spans="1:19" x14ac:dyDescent="0.25">
      <c r="A1211" s="9"/>
      <c r="O1211" s="18"/>
      <c r="P1211" s="18"/>
      <c r="Q1211" s="18"/>
      <c r="R1211" s="18"/>
      <c r="S1211" s="18"/>
    </row>
    <row r="1212" spans="1:19" x14ac:dyDescent="0.25">
      <c r="A1212" s="9"/>
      <c r="O1212" s="18"/>
      <c r="P1212" s="18"/>
      <c r="Q1212" s="18"/>
      <c r="R1212" s="18"/>
      <c r="S1212" s="18"/>
    </row>
    <row r="1213" spans="1:19" x14ac:dyDescent="0.25">
      <c r="A1213" s="9"/>
      <c r="O1213" s="18"/>
      <c r="P1213" s="18"/>
      <c r="Q1213" s="18"/>
      <c r="R1213" s="18"/>
      <c r="S1213" s="18"/>
    </row>
    <row r="1214" spans="1:19" x14ac:dyDescent="0.25">
      <c r="A1214" s="9"/>
      <c r="O1214" s="18"/>
      <c r="P1214" s="18"/>
      <c r="Q1214" s="18"/>
      <c r="R1214" s="18"/>
      <c r="S1214" s="18"/>
    </row>
    <row r="1215" spans="1:19" x14ac:dyDescent="0.25">
      <c r="A1215" s="9"/>
      <c r="O1215" s="18"/>
      <c r="P1215" s="18"/>
      <c r="Q1215" s="18"/>
      <c r="R1215" s="18"/>
      <c r="S1215" s="18"/>
    </row>
    <row r="1216" spans="1:19" x14ac:dyDescent="0.25">
      <c r="A1216" s="9"/>
      <c r="O1216" s="18"/>
      <c r="P1216" s="18"/>
      <c r="Q1216" s="18"/>
      <c r="R1216" s="18"/>
      <c r="S1216" s="18"/>
    </row>
    <row r="1217" spans="1:19" x14ac:dyDescent="0.25">
      <c r="A1217" s="9"/>
      <c r="O1217" s="18"/>
      <c r="P1217" s="18"/>
      <c r="Q1217" s="18"/>
      <c r="R1217" s="18"/>
      <c r="S1217" s="18"/>
    </row>
    <row r="1218" spans="1:19" x14ac:dyDescent="0.25">
      <c r="A1218" s="9"/>
      <c r="O1218" s="18"/>
      <c r="P1218" s="18"/>
      <c r="Q1218" s="18"/>
      <c r="R1218" s="18"/>
      <c r="S1218" s="18"/>
    </row>
    <row r="1219" spans="1:19" x14ac:dyDescent="0.25">
      <c r="A1219" s="9"/>
      <c r="O1219" s="18"/>
      <c r="P1219" s="18"/>
      <c r="Q1219" s="18"/>
      <c r="R1219" s="18"/>
      <c r="S1219" s="18"/>
    </row>
    <row r="1220" spans="1:19" x14ac:dyDescent="0.25">
      <c r="A1220" s="9"/>
      <c r="O1220" s="18"/>
      <c r="P1220" s="18"/>
      <c r="Q1220" s="18"/>
      <c r="R1220" s="18"/>
      <c r="S1220" s="18"/>
    </row>
    <row r="1221" spans="1:19" x14ac:dyDescent="0.25">
      <c r="A1221" s="9"/>
      <c r="O1221" s="18"/>
      <c r="P1221" s="18"/>
      <c r="Q1221" s="18"/>
      <c r="R1221" s="18"/>
      <c r="S1221" s="18"/>
    </row>
    <row r="1222" spans="1:19" x14ac:dyDescent="0.25">
      <c r="A1222" s="9"/>
      <c r="O1222" s="18"/>
      <c r="P1222" s="18"/>
      <c r="Q1222" s="18"/>
      <c r="R1222" s="18"/>
      <c r="S1222" s="18"/>
    </row>
    <row r="1223" spans="1:19" x14ac:dyDescent="0.25">
      <c r="A1223" s="9"/>
      <c r="O1223" s="18"/>
      <c r="P1223" s="18"/>
      <c r="Q1223" s="18"/>
      <c r="R1223" s="18"/>
      <c r="S1223" s="18"/>
    </row>
    <row r="1224" spans="1:19" x14ac:dyDescent="0.25">
      <c r="A1224" s="9"/>
      <c r="O1224" s="18"/>
      <c r="P1224" s="18"/>
      <c r="Q1224" s="18"/>
      <c r="R1224" s="18"/>
      <c r="S1224" s="18"/>
    </row>
    <row r="1225" spans="1:19" x14ac:dyDescent="0.25">
      <c r="A1225" s="9"/>
      <c r="O1225" s="18"/>
      <c r="P1225" s="18"/>
      <c r="Q1225" s="18"/>
      <c r="R1225" s="18"/>
      <c r="S1225" s="18"/>
    </row>
    <row r="1226" spans="1:19" x14ac:dyDescent="0.25">
      <c r="A1226" s="9"/>
      <c r="O1226" s="18"/>
      <c r="P1226" s="18"/>
      <c r="Q1226" s="18"/>
      <c r="R1226" s="18"/>
      <c r="S1226" s="18"/>
    </row>
    <row r="1227" spans="1:19" x14ac:dyDescent="0.25">
      <c r="A1227" s="9"/>
      <c r="O1227" s="18"/>
      <c r="P1227" s="18"/>
      <c r="Q1227" s="18"/>
      <c r="R1227" s="18"/>
      <c r="S1227" s="18"/>
    </row>
    <row r="1228" spans="1:19" x14ac:dyDescent="0.25">
      <c r="A1228" s="9"/>
      <c r="O1228" s="18"/>
      <c r="P1228" s="18"/>
      <c r="Q1228" s="18"/>
      <c r="R1228" s="18"/>
      <c r="S1228" s="18"/>
    </row>
    <row r="1229" spans="1:19" x14ac:dyDescent="0.25">
      <c r="A1229" s="9"/>
      <c r="O1229" s="18"/>
      <c r="P1229" s="18"/>
      <c r="Q1229" s="18"/>
      <c r="R1229" s="18"/>
      <c r="S1229" s="18"/>
    </row>
    <row r="1230" spans="1:19" x14ac:dyDescent="0.25">
      <c r="A1230" s="9"/>
      <c r="O1230" s="18"/>
      <c r="P1230" s="18"/>
      <c r="Q1230" s="18"/>
      <c r="R1230" s="18"/>
      <c r="S1230" s="18"/>
    </row>
    <row r="1231" spans="1:19" x14ac:dyDescent="0.25">
      <c r="A1231" s="9"/>
      <c r="O1231" s="18"/>
      <c r="P1231" s="18"/>
      <c r="Q1231" s="18"/>
      <c r="R1231" s="18"/>
      <c r="S1231" s="18"/>
    </row>
    <row r="1232" spans="1:19" x14ac:dyDescent="0.25">
      <c r="A1232" s="9"/>
      <c r="O1232" s="18"/>
      <c r="P1232" s="18"/>
      <c r="Q1232" s="18"/>
      <c r="R1232" s="18"/>
      <c r="S1232" s="18"/>
    </row>
    <row r="1233" spans="1:19" x14ac:dyDescent="0.25">
      <c r="A1233" s="9"/>
      <c r="O1233" s="18"/>
      <c r="P1233" s="18"/>
      <c r="Q1233" s="18"/>
      <c r="R1233" s="18"/>
      <c r="S1233" s="18"/>
    </row>
    <row r="1234" spans="1:19" x14ac:dyDescent="0.25">
      <c r="A1234" s="9"/>
      <c r="O1234" s="18"/>
      <c r="P1234" s="18"/>
      <c r="Q1234" s="18"/>
      <c r="R1234" s="18"/>
      <c r="S1234" s="18"/>
    </row>
    <row r="1235" spans="1:19" x14ac:dyDescent="0.25">
      <c r="A1235" s="9"/>
      <c r="O1235" s="18"/>
      <c r="P1235" s="18"/>
      <c r="Q1235" s="18"/>
      <c r="R1235" s="18"/>
      <c r="S1235" s="18"/>
    </row>
    <row r="1236" spans="1:19" x14ac:dyDescent="0.25">
      <c r="A1236" s="9"/>
      <c r="O1236" s="18"/>
      <c r="P1236" s="18"/>
      <c r="Q1236" s="18"/>
      <c r="R1236" s="18"/>
      <c r="S1236" s="18"/>
    </row>
    <row r="1237" spans="1:19" x14ac:dyDescent="0.25">
      <c r="A1237" s="9"/>
      <c r="O1237" s="18"/>
      <c r="P1237" s="18"/>
      <c r="Q1237" s="18"/>
      <c r="R1237" s="18"/>
      <c r="S1237" s="18"/>
    </row>
    <row r="1238" spans="1:19" x14ac:dyDescent="0.25">
      <c r="A1238" s="9"/>
      <c r="O1238" s="18"/>
      <c r="P1238" s="18"/>
      <c r="Q1238" s="18"/>
      <c r="R1238" s="18"/>
      <c r="S1238" s="18"/>
    </row>
    <row r="1239" spans="1:19" x14ac:dyDescent="0.25">
      <c r="A1239" s="9"/>
      <c r="O1239" s="18"/>
      <c r="P1239" s="18"/>
      <c r="Q1239" s="18"/>
      <c r="R1239" s="18"/>
      <c r="S1239" s="18"/>
    </row>
    <row r="1240" spans="1:19" x14ac:dyDescent="0.25">
      <c r="A1240" s="9"/>
      <c r="O1240" s="18"/>
      <c r="P1240" s="18"/>
      <c r="Q1240" s="18"/>
      <c r="R1240" s="18"/>
      <c r="S1240" s="18"/>
    </row>
    <row r="1241" spans="1:19" x14ac:dyDescent="0.25">
      <c r="A1241" s="9"/>
      <c r="O1241" s="18"/>
      <c r="P1241" s="18"/>
      <c r="Q1241" s="18"/>
      <c r="R1241" s="18"/>
      <c r="S1241" s="18"/>
    </row>
    <row r="1242" spans="1:19" x14ac:dyDescent="0.25">
      <c r="A1242" s="9"/>
      <c r="O1242" s="18"/>
      <c r="P1242" s="18"/>
      <c r="Q1242" s="18"/>
      <c r="R1242" s="18"/>
      <c r="S1242" s="18"/>
    </row>
    <row r="1243" spans="1:19" x14ac:dyDescent="0.25">
      <c r="A1243" s="9"/>
      <c r="O1243" s="18"/>
      <c r="P1243" s="18"/>
      <c r="Q1243" s="18"/>
      <c r="R1243" s="18"/>
      <c r="S1243" s="18"/>
    </row>
    <row r="1244" spans="1:19" x14ac:dyDescent="0.25">
      <c r="A1244" s="9"/>
      <c r="O1244" s="18"/>
      <c r="P1244" s="18"/>
      <c r="Q1244" s="18"/>
      <c r="R1244" s="18"/>
      <c r="S1244" s="18"/>
    </row>
    <row r="1245" spans="1:19" x14ac:dyDescent="0.25">
      <c r="A1245" s="9"/>
      <c r="O1245" s="18"/>
      <c r="P1245" s="18"/>
      <c r="Q1245" s="18"/>
      <c r="R1245" s="18"/>
      <c r="S1245" s="18"/>
    </row>
    <row r="1246" spans="1:19" x14ac:dyDescent="0.25">
      <c r="A1246" s="9"/>
      <c r="O1246" s="18"/>
      <c r="P1246" s="18"/>
      <c r="Q1246" s="18"/>
      <c r="R1246" s="18"/>
      <c r="S1246" s="18"/>
    </row>
    <row r="1247" spans="1:19" x14ac:dyDescent="0.25">
      <c r="A1247" s="9"/>
      <c r="O1247" s="18"/>
      <c r="P1247" s="18"/>
      <c r="Q1247" s="18"/>
      <c r="R1247" s="18"/>
      <c r="S1247" s="18"/>
    </row>
    <row r="1248" spans="1:19" x14ac:dyDescent="0.25">
      <c r="A1248" s="9"/>
      <c r="O1248" s="18"/>
      <c r="P1248" s="18"/>
      <c r="Q1248" s="18"/>
      <c r="R1248" s="18"/>
      <c r="S1248" s="18"/>
    </row>
    <row r="1249" spans="1:19" x14ac:dyDescent="0.25">
      <c r="A1249" s="9"/>
      <c r="O1249" s="18"/>
      <c r="P1249" s="18"/>
      <c r="Q1249" s="18"/>
      <c r="R1249" s="18"/>
      <c r="S1249" s="18"/>
    </row>
    <row r="1250" spans="1:19" x14ac:dyDescent="0.25">
      <c r="A1250" s="9"/>
      <c r="O1250" s="18"/>
      <c r="P1250" s="18"/>
      <c r="Q1250" s="18"/>
      <c r="R1250" s="18"/>
      <c r="S1250" s="18"/>
    </row>
    <row r="1251" spans="1:19" x14ac:dyDescent="0.25">
      <c r="A1251" s="9"/>
      <c r="O1251" s="18"/>
      <c r="P1251" s="18"/>
      <c r="Q1251" s="18"/>
      <c r="R1251" s="18"/>
      <c r="S1251" s="18"/>
    </row>
    <row r="1252" spans="1:19" x14ac:dyDescent="0.25">
      <c r="A1252" s="9"/>
      <c r="O1252" s="18"/>
      <c r="P1252" s="18"/>
      <c r="Q1252" s="18"/>
      <c r="R1252" s="18"/>
      <c r="S1252" s="18"/>
    </row>
    <row r="1253" spans="1:19" x14ac:dyDescent="0.25">
      <c r="A1253" s="9"/>
      <c r="O1253" s="18"/>
      <c r="P1253" s="18"/>
      <c r="Q1253" s="18"/>
      <c r="R1253" s="18"/>
      <c r="S1253" s="18"/>
    </row>
    <row r="1254" spans="1:19" x14ac:dyDescent="0.25">
      <c r="A1254" s="9"/>
      <c r="O1254" s="18"/>
      <c r="P1254" s="18"/>
      <c r="Q1254" s="18"/>
      <c r="R1254" s="18"/>
      <c r="S1254" s="18"/>
    </row>
    <row r="1255" spans="1:19" x14ac:dyDescent="0.25">
      <c r="A1255" s="9"/>
      <c r="O1255" s="18"/>
      <c r="P1255" s="18"/>
      <c r="Q1255" s="18"/>
      <c r="R1255" s="18"/>
      <c r="S1255" s="18"/>
    </row>
    <row r="1256" spans="1:19" x14ac:dyDescent="0.25">
      <c r="A1256" s="9"/>
      <c r="O1256" s="18"/>
      <c r="P1256" s="18"/>
      <c r="Q1256" s="18"/>
      <c r="R1256" s="18"/>
      <c r="S1256" s="18"/>
    </row>
    <row r="1257" spans="1:19" x14ac:dyDescent="0.25">
      <c r="A1257" s="9"/>
      <c r="O1257" s="18"/>
      <c r="P1257" s="18"/>
      <c r="Q1257" s="18"/>
      <c r="R1257" s="18"/>
      <c r="S1257" s="18"/>
    </row>
    <row r="1258" spans="1:19" x14ac:dyDescent="0.25">
      <c r="A1258" s="9"/>
      <c r="O1258" s="18"/>
      <c r="P1258" s="18"/>
      <c r="Q1258" s="18"/>
      <c r="R1258" s="18"/>
      <c r="S1258" s="18"/>
    </row>
    <row r="1259" spans="1:19" x14ac:dyDescent="0.25">
      <c r="A1259" s="9"/>
      <c r="O1259" s="18"/>
      <c r="P1259" s="18"/>
      <c r="Q1259" s="18"/>
      <c r="R1259" s="18"/>
      <c r="S1259" s="18"/>
    </row>
    <row r="1260" spans="1:19" x14ac:dyDescent="0.25">
      <c r="A1260" s="9"/>
      <c r="O1260" s="18"/>
      <c r="P1260" s="18"/>
      <c r="Q1260" s="18"/>
      <c r="R1260" s="18"/>
      <c r="S1260" s="18"/>
    </row>
    <row r="1261" spans="1:19" x14ac:dyDescent="0.25">
      <c r="A1261" s="9"/>
      <c r="O1261" s="18"/>
      <c r="P1261" s="18"/>
      <c r="Q1261" s="18"/>
      <c r="R1261" s="18"/>
      <c r="S1261" s="18"/>
    </row>
    <row r="1262" spans="1:19" x14ac:dyDescent="0.25">
      <c r="A1262" s="9"/>
      <c r="O1262" s="18"/>
      <c r="P1262" s="18"/>
      <c r="Q1262" s="18"/>
      <c r="R1262" s="18"/>
      <c r="S1262" s="18"/>
    </row>
    <row r="1263" spans="1:19" x14ac:dyDescent="0.25">
      <c r="A1263" s="9"/>
      <c r="O1263" s="18"/>
      <c r="P1263" s="18"/>
      <c r="Q1263" s="18"/>
      <c r="R1263" s="18"/>
      <c r="S1263" s="18"/>
    </row>
    <row r="1264" spans="1:19" x14ac:dyDescent="0.25">
      <c r="A1264" s="9"/>
      <c r="O1264" s="18"/>
      <c r="P1264" s="18"/>
      <c r="Q1264" s="18"/>
      <c r="R1264" s="18"/>
      <c r="S1264" s="18"/>
    </row>
    <row r="1265" spans="1:19" x14ac:dyDescent="0.25">
      <c r="A1265" s="9"/>
      <c r="O1265" s="18"/>
      <c r="P1265" s="18"/>
      <c r="Q1265" s="18"/>
      <c r="R1265" s="18"/>
      <c r="S1265" s="18"/>
    </row>
    <row r="1266" spans="1:19" x14ac:dyDescent="0.25">
      <c r="A1266" s="9"/>
      <c r="O1266" s="18"/>
      <c r="P1266" s="18"/>
      <c r="Q1266" s="18"/>
      <c r="R1266" s="18"/>
      <c r="S1266" s="18"/>
    </row>
    <row r="1267" spans="1:19" x14ac:dyDescent="0.25">
      <c r="A1267" s="9"/>
      <c r="O1267" s="18"/>
      <c r="P1267" s="18"/>
      <c r="Q1267" s="18"/>
      <c r="R1267" s="18"/>
      <c r="S1267" s="18"/>
    </row>
    <row r="1268" spans="1:19" x14ac:dyDescent="0.25">
      <c r="A1268" s="9"/>
      <c r="O1268" s="18"/>
      <c r="P1268" s="18"/>
      <c r="Q1268" s="18"/>
      <c r="R1268" s="18"/>
      <c r="S1268" s="18"/>
    </row>
    <row r="1269" spans="1:19" x14ac:dyDescent="0.25">
      <c r="A1269" s="9"/>
      <c r="O1269" s="18"/>
      <c r="P1269" s="18"/>
      <c r="Q1269" s="18"/>
      <c r="R1269" s="18"/>
      <c r="S1269" s="18"/>
    </row>
    <row r="1270" spans="1:19" x14ac:dyDescent="0.25">
      <c r="A1270" s="9"/>
      <c r="O1270" s="18"/>
      <c r="P1270" s="18"/>
      <c r="Q1270" s="18"/>
      <c r="R1270" s="18"/>
      <c r="S1270" s="18"/>
    </row>
    <row r="1271" spans="1:19" x14ac:dyDescent="0.25">
      <c r="A1271" s="9"/>
      <c r="O1271" s="18"/>
      <c r="P1271" s="18"/>
      <c r="Q1271" s="18"/>
      <c r="R1271" s="18"/>
      <c r="S1271" s="18"/>
    </row>
    <row r="1272" spans="1:19" x14ac:dyDescent="0.25">
      <c r="A1272" s="9"/>
      <c r="O1272" s="18"/>
      <c r="P1272" s="18"/>
      <c r="Q1272" s="18"/>
      <c r="R1272" s="18"/>
      <c r="S1272" s="18"/>
    </row>
    <row r="1273" spans="1:19" x14ac:dyDescent="0.25">
      <c r="A1273" s="9"/>
      <c r="O1273" s="18"/>
      <c r="P1273" s="18"/>
      <c r="Q1273" s="18"/>
      <c r="R1273" s="18"/>
      <c r="S1273" s="18"/>
    </row>
    <row r="1274" spans="1:19" x14ac:dyDescent="0.25">
      <c r="A1274" s="9"/>
      <c r="O1274" s="18"/>
      <c r="P1274" s="18"/>
      <c r="Q1274" s="18"/>
      <c r="R1274" s="18"/>
      <c r="S1274" s="18"/>
    </row>
    <row r="1275" spans="1:19" x14ac:dyDescent="0.25">
      <c r="A1275" s="9"/>
      <c r="O1275" s="18"/>
      <c r="P1275" s="18"/>
      <c r="Q1275" s="18"/>
      <c r="R1275" s="18"/>
      <c r="S1275" s="18"/>
    </row>
    <row r="1276" spans="1:19" x14ac:dyDescent="0.25">
      <c r="A1276" s="9"/>
      <c r="O1276" s="18"/>
      <c r="P1276" s="18"/>
      <c r="Q1276" s="18"/>
      <c r="R1276" s="18"/>
      <c r="S1276" s="18"/>
    </row>
    <row r="1277" spans="1:19" x14ac:dyDescent="0.25">
      <c r="A1277" s="9"/>
      <c r="O1277" s="18"/>
      <c r="P1277" s="18"/>
      <c r="Q1277" s="18"/>
      <c r="R1277" s="18"/>
      <c r="S1277" s="18"/>
    </row>
    <row r="1278" spans="1:19" x14ac:dyDescent="0.25">
      <c r="A1278" s="9"/>
      <c r="O1278" s="18"/>
      <c r="P1278" s="18"/>
      <c r="Q1278" s="18"/>
      <c r="R1278" s="18"/>
      <c r="S1278" s="18"/>
    </row>
    <row r="1279" spans="1:19" x14ac:dyDescent="0.25">
      <c r="A1279" s="9"/>
      <c r="O1279" s="18"/>
      <c r="P1279" s="18"/>
      <c r="Q1279" s="18"/>
      <c r="R1279" s="18"/>
      <c r="S1279" s="18"/>
    </row>
    <row r="1280" spans="1:19" x14ac:dyDescent="0.25">
      <c r="A1280" s="9"/>
      <c r="O1280" s="18"/>
      <c r="P1280" s="18"/>
      <c r="Q1280" s="18"/>
      <c r="R1280" s="18"/>
      <c r="S1280" s="18"/>
    </row>
    <row r="1281" spans="1:19" x14ac:dyDescent="0.25">
      <c r="A1281" s="9"/>
      <c r="O1281" s="18"/>
      <c r="P1281" s="18"/>
      <c r="Q1281" s="18"/>
      <c r="R1281" s="18"/>
      <c r="S1281" s="18"/>
    </row>
    <row r="1282" spans="1:19" x14ac:dyDescent="0.25">
      <c r="A1282" s="9"/>
      <c r="O1282" s="18"/>
      <c r="P1282" s="18"/>
      <c r="Q1282" s="18"/>
      <c r="R1282" s="18"/>
      <c r="S1282" s="18"/>
    </row>
    <row r="1283" spans="1:19" x14ac:dyDescent="0.25">
      <c r="A1283" s="9"/>
      <c r="O1283" s="18"/>
      <c r="P1283" s="18"/>
      <c r="Q1283" s="18"/>
      <c r="R1283" s="18"/>
      <c r="S1283" s="18"/>
    </row>
    <row r="1284" spans="1:19" x14ac:dyDescent="0.25">
      <c r="A1284" s="9"/>
      <c r="O1284" s="18"/>
      <c r="P1284" s="18"/>
      <c r="Q1284" s="18"/>
      <c r="R1284" s="18"/>
      <c r="S1284" s="18"/>
    </row>
    <row r="1285" spans="1:19" x14ac:dyDescent="0.25">
      <c r="A1285" s="9"/>
      <c r="O1285" s="18"/>
      <c r="P1285" s="18"/>
      <c r="Q1285" s="18"/>
      <c r="R1285" s="18"/>
      <c r="S1285" s="18"/>
    </row>
    <row r="1286" spans="1:19" x14ac:dyDescent="0.25">
      <c r="A1286" s="9"/>
      <c r="O1286" s="18"/>
      <c r="P1286" s="18"/>
      <c r="Q1286" s="18"/>
      <c r="R1286" s="18"/>
      <c r="S1286" s="18"/>
    </row>
    <row r="1287" spans="1:19" x14ac:dyDescent="0.25">
      <c r="A1287" s="9"/>
      <c r="O1287" s="18"/>
      <c r="P1287" s="18"/>
      <c r="Q1287" s="18"/>
      <c r="R1287" s="18"/>
      <c r="S1287" s="18"/>
    </row>
    <row r="1288" spans="1:19" x14ac:dyDescent="0.25">
      <c r="A1288" s="9"/>
      <c r="O1288" s="18"/>
      <c r="P1288" s="18"/>
      <c r="Q1288" s="18"/>
      <c r="R1288" s="18"/>
      <c r="S1288" s="18"/>
    </row>
    <row r="1289" spans="1:19" x14ac:dyDescent="0.25">
      <c r="A1289" s="9"/>
      <c r="O1289" s="18"/>
      <c r="P1289" s="18"/>
      <c r="Q1289" s="18"/>
      <c r="R1289" s="18"/>
      <c r="S1289" s="18"/>
    </row>
    <row r="1290" spans="1:19" x14ac:dyDescent="0.25">
      <c r="A1290" s="9"/>
      <c r="O1290" s="18"/>
      <c r="P1290" s="18"/>
      <c r="Q1290" s="18"/>
      <c r="R1290" s="18"/>
      <c r="S1290" s="18"/>
    </row>
    <row r="1291" spans="1:19" x14ac:dyDescent="0.25">
      <c r="A1291" s="9"/>
      <c r="O1291" s="18"/>
      <c r="P1291" s="18"/>
      <c r="Q1291" s="18"/>
      <c r="R1291" s="18"/>
      <c r="S1291" s="18"/>
    </row>
    <row r="1292" spans="1:19" x14ac:dyDescent="0.25">
      <c r="A1292" s="9"/>
      <c r="O1292" s="18"/>
      <c r="P1292" s="18"/>
      <c r="Q1292" s="18"/>
      <c r="R1292" s="18"/>
      <c r="S1292" s="18"/>
    </row>
    <row r="1293" spans="1:19" x14ac:dyDescent="0.25">
      <c r="A1293" s="9"/>
      <c r="O1293" s="18"/>
      <c r="P1293" s="18"/>
      <c r="Q1293" s="18"/>
      <c r="R1293" s="18"/>
      <c r="S1293" s="18"/>
    </row>
    <row r="1294" spans="1:19" x14ac:dyDescent="0.25">
      <c r="A1294" s="9"/>
      <c r="O1294" s="18"/>
      <c r="P1294" s="18"/>
      <c r="Q1294" s="18"/>
      <c r="R1294" s="18"/>
      <c r="S1294" s="18"/>
    </row>
    <row r="1295" spans="1:19" x14ac:dyDescent="0.25">
      <c r="A1295" s="9"/>
      <c r="O1295" s="18"/>
      <c r="P1295" s="18"/>
      <c r="Q1295" s="18"/>
      <c r="R1295" s="18"/>
      <c r="S1295" s="18"/>
    </row>
    <row r="1296" spans="1:19" x14ac:dyDescent="0.25">
      <c r="A1296" s="9"/>
      <c r="O1296" s="18"/>
      <c r="P1296" s="18"/>
      <c r="Q1296" s="18"/>
      <c r="R1296" s="18"/>
      <c r="S1296" s="18"/>
    </row>
    <row r="1297" spans="1:19" x14ac:dyDescent="0.25">
      <c r="A1297" s="9"/>
      <c r="O1297" s="18"/>
      <c r="P1297" s="18"/>
      <c r="Q1297" s="18"/>
      <c r="R1297" s="18"/>
      <c r="S1297" s="18"/>
    </row>
    <row r="1298" spans="1:19" x14ac:dyDescent="0.25">
      <c r="A1298" s="9"/>
      <c r="O1298" s="18"/>
      <c r="P1298" s="18"/>
      <c r="Q1298" s="18"/>
      <c r="R1298" s="18"/>
      <c r="S1298" s="18"/>
    </row>
    <row r="1299" spans="1:19" x14ac:dyDescent="0.25">
      <c r="A1299" s="9"/>
      <c r="O1299" s="18"/>
      <c r="P1299" s="18"/>
      <c r="Q1299" s="18"/>
      <c r="R1299" s="18"/>
      <c r="S1299" s="18"/>
    </row>
    <row r="1300" spans="1:19" x14ac:dyDescent="0.25">
      <c r="A1300" s="9"/>
      <c r="O1300" s="18"/>
      <c r="P1300" s="18"/>
      <c r="Q1300" s="18"/>
      <c r="R1300" s="18"/>
      <c r="S1300" s="18"/>
    </row>
    <row r="1301" spans="1:19" x14ac:dyDescent="0.25">
      <c r="A1301" s="9"/>
      <c r="O1301" s="18"/>
      <c r="P1301" s="18"/>
      <c r="Q1301" s="18"/>
      <c r="R1301" s="18"/>
      <c r="S1301" s="18"/>
    </row>
    <row r="1302" spans="1:19" x14ac:dyDescent="0.25">
      <c r="A1302" s="9"/>
      <c r="O1302" s="18"/>
      <c r="P1302" s="18"/>
      <c r="Q1302" s="18"/>
      <c r="R1302" s="18"/>
      <c r="S1302" s="18"/>
    </row>
    <row r="1303" spans="1:19" x14ac:dyDescent="0.25">
      <c r="A1303" s="9"/>
      <c r="O1303" s="18"/>
      <c r="P1303" s="18"/>
      <c r="Q1303" s="18"/>
      <c r="R1303" s="18"/>
      <c r="S1303" s="18"/>
    </row>
    <row r="1304" spans="1:19" x14ac:dyDescent="0.25">
      <c r="A1304" s="9"/>
      <c r="O1304" s="18"/>
      <c r="P1304" s="18"/>
      <c r="Q1304" s="18"/>
      <c r="R1304" s="18"/>
      <c r="S1304" s="18"/>
    </row>
    <row r="1305" spans="1:19" x14ac:dyDescent="0.25">
      <c r="A1305" s="9"/>
      <c r="O1305" s="18"/>
      <c r="P1305" s="18"/>
      <c r="Q1305" s="18"/>
      <c r="R1305" s="18"/>
      <c r="S1305" s="18"/>
    </row>
    <row r="1306" spans="1:19" x14ac:dyDescent="0.25">
      <c r="A1306" s="9"/>
      <c r="O1306" s="18"/>
      <c r="P1306" s="18"/>
      <c r="Q1306" s="18"/>
      <c r="R1306" s="18"/>
      <c r="S1306" s="18"/>
    </row>
    <row r="1307" spans="1:19" x14ac:dyDescent="0.25">
      <c r="A1307" s="9"/>
      <c r="O1307" s="18"/>
      <c r="P1307" s="18"/>
      <c r="Q1307" s="18"/>
      <c r="R1307" s="18"/>
      <c r="S1307" s="18"/>
    </row>
    <row r="1308" spans="1:19" x14ac:dyDescent="0.25">
      <c r="A1308" s="9"/>
      <c r="O1308" s="18"/>
      <c r="P1308" s="18"/>
      <c r="Q1308" s="18"/>
      <c r="R1308" s="18"/>
      <c r="S1308" s="18"/>
    </row>
    <row r="1309" spans="1:19" x14ac:dyDescent="0.25">
      <c r="A1309" s="9"/>
      <c r="O1309" s="18"/>
      <c r="P1309" s="18"/>
      <c r="Q1309" s="18"/>
      <c r="R1309" s="18"/>
      <c r="S1309" s="18"/>
    </row>
    <row r="1310" spans="1:19" x14ac:dyDescent="0.25">
      <c r="A1310" s="9"/>
      <c r="O1310" s="18"/>
      <c r="P1310" s="18"/>
      <c r="Q1310" s="18"/>
      <c r="R1310" s="18"/>
      <c r="S1310" s="18"/>
    </row>
    <row r="1311" spans="1:19" x14ac:dyDescent="0.25">
      <c r="A1311" s="9"/>
      <c r="O1311" s="18"/>
      <c r="P1311" s="18"/>
      <c r="Q1311" s="18"/>
      <c r="R1311" s="18"/>
      <c r="S1311" s="18"/>
    </row>
    <row r="1312" spans="1:19" x14ac:dyDescent="0.25">
      <c r="A1312" s="9"/>
      <c r="O1312" s="18"/>
      <c r="P1312" s="18"/>
      <c r="Q1312" s="18"/>
      <c r="R1312" s="18"/>
      <c r="S1312" s="18"/>
    </row>
    <row r="1313" spans="1:19" x14ac:dyDescent="0.25">
      <c r="A1313" s="9"/>
      <c r="O1313" s="18"/>
      <c r="P1313" s="18"/>
      <c r="Q1313" s="18"/>
      <c r="R1313" s="18"/>
      <c r="S1313" s="18"/>
    </row>
    <row r="1314" spans="1:19" x14ac:dyDescent="0.25">
      <c r="A1314" s="9"/>
      <c r="O1314" s="18"/>
      <c r="P1314" s="18"/>
      <c r="Q1314" s="18"/>
      <c r="R1314" s="18"/>
      <c r="S1314" s="18"/>
    </row>
    <row r="1315" spans="1:19" x14ac:dyDescent="0.25">
      <c r="A1315" s="9"/>
      <c r="O1315" s="18"/>
      <c r="P1315" s="18"/>
      <c r="Q1315" s="18"/>
      <c r="R1315" s="18"/>
      <c r="S1315" s="18"/>
    </row>
    <row r="1316" spans="1:19" x14ac:dyDescent="0.25">
      <c r="A1316" s="9"/>
      <c r="O1316" s="18"/>
      <c r="P1316" s="18"/>
      <c r="Q1316" s="18"/>
      <c r="R1316" s="18"/>
      <c r="S1316" s="18"/>
    </row>
    <row r="1317" spans="1:19" x14ac:dyDescent="0.25">
      <c r="A1317" s="9"/>
      <c r="O1317" s="18"/>
      <c r="P1317" s="18"/>
      <c r="Q1317" s="18"/>
      <c r="R1317" s="18"/>
      <c r="S1317" s="18"/>
    </row>
    <row r="1318" spans="1:19" x14ac:dyDescent="0.25">
      <c r="A1318" s="9"/>
      <c r="O1318" s="18"/>
      <c r="P1318" s="18"/>
      <c r="Q1318" s="18"/>
      <c r="R1318" s="18"/>
      <c r="S1318" s="18"/>
    </row>
    <row r="1319" spans="1:19" x14ac:dyDescent="0.25">
      <c r="A1319" s="9"/>
      <c r="O1319" s="18"/>
      <c r="P1319" s="18"/>
      <c r="Q1319" s="18"/>
      <c r="R1319" s="18"/>
      <c r="S1319" s="18"/>
    </row>
    <row r="1320" spans="1:19" x14ac:dyDescent="0.25">
      <c r="A1320" s="9"/>
      <c r="O1320" s="18"/>
      <c r="P1320" s="18"/>
      <c r="Q1320" s="18"/>
      <c r="R1320" s="18"/>
      <c r="S1320" s="18"/>
    </row>
    <row r="1321" spans="1:19" x14ac:dyDescent="0.25">
      <c r="A1321" s="9"/>
      <c r="O1321" s="18"/>
      <c r="P1321" s="18"/>
      <c r="Q1321" s="18"/>
      <c r="R1321" s="18"/>
      <c r="S1321" s="18"/>
    </row>
    <row r="1322" spans="1:19" x14ac:dyDescent="0.25">
      <c r="A1322" s="9"/>
      <c r="O1322" s="18"/>
      <c r="P1322" s="18"/>
      <c r="Q1322" s="18"/>
      <c r="R1322" s="18"/>
      <c r="S1322" s="18"/>
    </row>
    <row r="1323" spans="1:19" x14ac:dyDescent="0.25">
      <c r="A1323" s="9"/>
      <c r="O1323" s="18"/>
      <c r="P1323" s="18"/>
      <c r="Q1323" s="18"/>
      <c r="R1323" s="18"/>
      <c r="S1323" s="18"/>
    </row>
    <row r="1324" spans="1:19" x14ac:dyDescent="0.25">
      <c r="A1324" s="9"/>
      <c r="O1324" s="18"/>
      <c r="P1324" s="18"/>
      <c r="Q1324" s="18"/>
      <c r="R1324" s="18"/>
      <c r="S1324" s="18"/>
    </row>
    <row r="1325" spans="1:19" x14ac:dyDescent="0.25">
      <c r="A1325" s="9"/>
      <c r="O1325" s="18"/>
      <c r="P1325" s="18"/>
      <c r="Q1325" s="18"/>
      <c r="R1325" s="18"/>
      <c r="S1325" s="18"/>
    </row>
    <row r="1326" spans="1:19" x14ac:dyDescent="0.25">
      <c r="A1326" s="9"/>
      <c r="O1326" s="18"/>
      <c r="P1326" s="18"/>
      <c r="Q1326" s="18"/>
      <c r="R1326" s="18"/>
      <c r="S1326" s="18"/>
    </row>
    <row r="1327" spans="1:19" x14ac:dyDescent="0.25">
      <c r="A1327" s="9"/>
      <c r="O1327" s="18"/>
      <c r="P1327" s="18"/>
      <c r="Q1327" s="18"/>
      <c r="R1327" s="18"/>
      <c r="S1327" s="18"/>
    </row>
    <row r="1328" spans="1:19" x14ac:dyDescent="0.25">
      <c r="A1328" s="9"/>
      <c r="O1328" s="18"/>
      <c r="P1328" s="18"/>
      <c r="Q1328" s="18"/>
      <c r="R1328" s="18"/>
      <c r="S1328" s="18"/>
    </row>
    <row r="1329" spans="1:19" x14ac:dyDescent="0.25">
      <c r="A1329" s="9"/>
      <c r="O1329" s="18"/>
      <c r="P1329" s="18"/>
      <c r="Q1329" s="18"/>
      <c r="R1329" s="18"/>
      <c r="S1329" s="18"/>
    </row>
    <row r="1330" spans="1:19" x14ac:dyDescent="0.25">
      <c r="A1330" s="9"/>
      <c r="O1330" s="18"/>
      <c r="P1330" s="18"/>
      <c r="Q1330" s="18"/>
      <c r="R1330" s="18"/>
      <c r="S1330" s="18"/>
    </row>
    <row r="1331" spans="1:19" x14ac:dyDescent="0.25">
      <c r="A1331" s="9"/>
      <c r="O1331" s="18"/>
      <c r="P1331" s="18"/>
      <c r="Q1331" s="18"/>
      <c r="R1331" s="18"/>
      <c r="S1331" s="18"/>
    </row>
    <row r="1332" spans="1:19" x14ac:dyDescent="0.25">
      <c r="A1332" s="9"/>
      <c r="O1332" s="18"/>
      <c r="P1332" s="18"/>
      <c r="Q1332" s="18"/>
      <c r="R1332" s="18"/>
      <c r="S1332" s="18"/>
    </row>
    <row r="1333" spans="1:19" x14ac:dyDescent="0.25">
      <c r="A1333" s="9"/>
      <c r="O1333" s="18"/>
      <c r="P1333" s="18"/>
      <c r="Q1333" s="18"/>
      <c r="R1333" s="18"/>
      <c r="S1333" s="18"/>
    </row>
    <row r="1334" spans="1:19" x14ac:dyDescent="0.25">
      <c r="A1334" s="9"/>
      <c r="O1334" s="18"/>
      <c r="P1334" s="18"/>
      <c r="Q1334" s="18"/>
      <c r="R1334" s="18"/>
      <c r="S1334" s="18"/>
    </row>
    <row r="1335" spans="1:19" x14ac:dyDescent="0.25">
      <c r="A1335" s="9"/>
      <c r="O1335" s="18"/>
      <c r="P1335" s="18"/>
      <c r="Q1335" s="18"/>
      <c r="R1335" s="18"/>
      <c r="S1335" s="18"/>
    </row>
    <row r="1336" spans="1:19" x14ac:dyDescent="0.25">
      <c r="A1336" s="9"/>
      <c r="O1336" s="18"/>
      <c r="P1336" s="18"/>
      <c r="Q1336" s="18"/>
      <c r="R1336" s="18"/>
      <c r="S1336" s="18"/>
    </row>
    <row r="1337" spans="1:19" x14ac:dyDescent="0.25">
      <c r="A1337" s="9"/>
      <c r="O1337" s="18"/>
      <c r="P1337" s="18"/>
      <c r="Q1337" s="18"/>
      <c r="R1337" s="18"/>
      <c r="S1337" s="18"/>
    </row>
    <row r="1338" spans="1:19" x14ac:dyDescent="0.25">
      <c r="A1338" s="9"/>
      <c r="O1338" s="18"/>
      <c r="P1338" s="18"/>
      <c r="Q1338" s="18"/>
      <c r="R1338" s="18"/>
      <c r="S1338" s="18"/>
    </row>
    <row r="1339" spans="1:19" x14ac:dyDescent="0.25">
      <c r="A1339" s="9"/>
      <c r="O1339" s="18"/>
      <c r="P1339" s="18"/>
      <c r="Q1339" s="18"/>
      <c r="R1339" s="18"/>
      <c r="S1339" s="18"/>
    </row>
    <row r="1340" spans="1:19" x14ac:dyDescent="0.25">
      <c r="A1340" s="9"/>
      <c r="O1340" s="18"/>
      <c r="P1340" s="18"/>
      <c r="Q1340" s="18"/>
      <c r="R1340" s="18"/>
      <c r="S1340" s="18"/>
    </row>
    <row r="1341" spans="1:19" x14ac:dyDescent="0.25">
      <c r="A1341" s="9"/>
      <c r="O1341" s="18"/>
      <c r="P1341" s="18"/>
      <c r="Q1341" s="18"/>
      <c r="R1341" s="18"/>
      <c r="S1341" s="18"/>
    </row>
    <row r="1342" spans="1:19" x14ac:dyDescent="0.25">
      <c r="A1342" s="9"/>
      <c r="O1342" s="18"/>
      <c r="P1342" s="18"/>
      <c r="Q1342" s="18"/>
      <c r="R1342" s="18"/>
      <c r="S1342" s="18"/>
    </row>
    <row r="1343" spans="1:19" x14ac:dyDescent="0.25">
      <c r="A1343" s="9"/>
      <c r="O1343" s="18"/>
      <c r="P1343" s="18"/>
      <c r="Q1343" s="18"/>
      <c r="R1343" s="18"/>
      <c r="S1343" s="18"/>
    </row>
    <row r="1344" spans="1:19" x14ac:dyDescent="0.25">
      <c r="A1344" s="9"/>
      <c r="O1344" s="18"/>
      <c r="P1344" s="18"/>
      <c r="Q1344" s="18"/>
      <c r="R1344" s="18"/>
      <c r="S1344" s="18"/>
    </row>
    <row r="1345" spans="1:19" x14ac:dyDescent="0.25">
      <c r="A1345" s="9"/>
      <c r="O1345" s="18"/>
      <c r="P1345" s="18"/>
      <c r="Q1345" s="18"/>
      <c r="R1345" s="18"/>
      <c r="S1345" s="18"/>
    </row>
    <row r="1346" spans="1:19" x14ac:dyDescent="0.25">
      <c r="A1346" s="9"/>
      <c r="O1346" s="18"/>
      <c r="P1346" s="18"/>
      <c r="Q1346" s="18"/>
      <c r="R1346" s="18"/>
      <c r="S1346" s="18"/>
    </row>
    <row r="1347" spans="1:19" x14ac:dyDescent="0.25">
      <c r="A1347" s="9"/>
      <c r="O1347" s="18"/>
      <c r="P1347" s="18"/>
      <c r="Q1347" s="18"/>
      <c r="R1347" s="18"/>
      <c r="S1347" s="18"/>
    </row>
    <row r="1348" spans="1:19" x14ac:dyDescent="0.25">
      <c r="A1348" s="9"/>
      <c r="O1348" s="18"/>
      <c r="P1348" s="18"/>
      <c r="Q1348" s="18"/>
      <c r="R1348" s="18"/>
      <c r="S1348" s="18"/>
    </row>
    <row r="1349" spans="1:19" x14ac:dyDescent="0.25">
      <c r="A1349" s="9"/>
      <c r="O1349" s="18"/>
      <c r="P1349" s="18"/>
      <c r="Q1349" s="18"/>
      <c r="R1349" s="18"/>
      <c r="S1349" s="18"/>
    </row>
    <row r="1350" spans="1:19" x14ac:dyDescent="0.25">
      <c r="A1350" s="9"/>
      <c r="O1350" s="18"/>
      <c r="P1350" s="18"/>
      <c r="Q1350" s="18"/>
      <c r="R1350" s="18"/>
      <c r="S1350" s="18"/>
    </row>
    <row r="1351" spans="1:19" x14ac:dyDescent="0.25">
      <c r="A1351" s="9"/>
      <c r="O1351" s="18"/>
      <c r="P1351" s="18"/>
      <c r="Q1351" s="18"/>
      <c r="R1351" s="18"/>
      <c r="S1351" s="18"/>
    </row>
    <row r="1352" spans="1:19" x14ac:dyDescent="0.25">
      <c r="A1352" s="9"/>
      <c r="O1352" s="18"/>
      <c r="P1352" s="18"/>
      <c r="Q1352" s="18"/>
      <c r="R1352" s="18"/>
      <c r="S1352" s="18"/>
    </row>
    <row r="1353" spans="1:19" x14ac:dyDescent="0.25">
      <c r="A1353" s="9"/>
      <c r="O1353" s="18"/>
      <c r="P1353" s="18"/>
      <c r="Q1353" s="18"/>
      <c r="R1353" s="18"/>
      <c r="S1353" s="18"/>
    </row>
    <row r="1354" spans="1:19" x14ac:dyDescent="0.25">
      <c r="A1354" s="9"/>
      <c r="O1354" s="18"/>
      <c r="P1354" s="18"/>
      <c r="Q1354" s="18"/>
      <c r="R1354" s="18"/>
      <c r="S1354" s="18"/>
    </row>
    <row r="1355" spans="1:19" x14ac:dyDescent="0.25">
      <c r="A1355" s="9"/>
      <c r="O1355" s="18"/>
      <c r="P1355" s="18"/>
      <c r="Q1355" s="18"/>
      <c r="R1355" s="18"/>
      <c r="S1355" s="18"/>
    </row>
    <row r="1356" spans="1:19" x14ac:dyDescent="0.25">
      <c r="A1356" s="9"/>
      <c r="O1356" s="18"/>
      <c r="P1356" s="18"/>
      <c r="Q1356" s="18"/>
      <c r="R1356" s="18"/>
      <c r="S1356" s="18"/>
    </row>
    <row r="1357" spans="1:19" x14ac:dyDescent="0.25">
      <c r="A1357" s="9"/>
      <c r="O1357" s="18"/>
      <c r="P1357" s="18"/>
      <c r="Q1357" s="18"/>
      <c r="R1357" s="18"/>
      <c r="S1357" s="18"/>
    </row>
    <row r="1358" spans="1:19" x14ac:dyDescent="0.25">
      <c r="A1358" s="9"/>
      <c r="O1358" s="18"/>
      <c r="P1358" s="18"/>
      <c r="Q1358" s="18"/>
      <c r="R1358" s="18"/>
      <c r="S1358" s="18"/>
    </row>
    <row r="1359" spans="1:19" x14ac:dyDescent="0.25">
      <c r="A1359" s="9"/>
      <c r="O1359" s="18"/>
      <c r="P1359" s="18"/>
      <c r="Q1359" s="18"/>
      <c r="R1359" s="18"/>
      <c r="S1359" s="18"/>
    </row>
    <row r="1360" spans="1:19" x14ac:dyDescent="0.25">
      <c r="A1360" s="9"/>
      <c r="O1360" s="18"/>
      <c r="P1360" s="18"/>
      <c r="Q1360" s="18"/>
      <c r="R1360" s="18"/>
      <c r="S1360" s="18"/>
    </row>
    <row r="1361" spans="1:19" x14ac:dyDescent="0.25">
      <c r="A1361" s="9"/>
      <c r="O1361" s="18"/>
      <c r="P1361" s="18"/>
      <c r="Q1361" s="18"/>
      <c r="R1361" s="18"/>
      <c r="S1361" s="18"/>
    </row>
    <row r="1362" spans="1:19" x14ac:dyDescent="0.25">
      <c r="A1362" s="9"/>
      <c r="O1362" s="18"/>
      <c r="P1362" s="18"/>
      <c r="Q1362" s="18"/>
      <c r="R1362" s="18"/>
      <c r="S1362" s="18"/>
    </row>
    <row r="1363" spans="1:19" x14ac:dyDescent="0.25">
      <c r="A1363" s="9"/>
      <c r="O1363" s="18"/>
      <c r="P1363" s="18"/>
      <c r="Q1363" s="18"/>
      <c r="R1363" s="18"/>
      <c r="S1363" s="18"/>
    </row>
    <row r="1364" spans="1:19" x14ac:dyDescent="0.25">
      <c r="A1364" s="9"/>
      <c r="O1364" s="18"/>
      <c r="P1364" s="18"/>
      <c r="Q1364" s="18"/>
      <c r="R1364" s="18"/>
      <c r="S1364" s="18"/>
    </row>
    <row r="1365" spans="1:19" x14ac:dyDescent="0.25">
      <c r="A1365" s="9"/>
      <c r="O1365" s="18"/>
      <c r="P1365" s="18"/>
      <c r="Q1365" s="18"/>
      <c r="R1365" s="18"/>
      <c r="S1365" s="18"/>
    </row>
    <row r="1366" spans="1:19" x14ac:dyDescent="0.25">
      <c r="A1366" s="9"/>
      <c r="O1366" s="18"/>
      <c r="P1366" s="18"/>
      <c r="Q1366" s="18"/>
      <c r="R1366" s="18"/>
      <c r="S1366" s="18"/>
    </row>
    <row r="1367" spans="1:19" x14ac:dyDescent="0.25">
      <c r="A1367" s="9"/>
      <c r="O1367" s="18"/>
      <c r="P1367" s="18"/>
      <c r="Q1367" s="18"/>
      <c r="R1367" s="18"/>
      <c r="S1367" s="18"/>
    </row>
    <row r="1368" spans="1:19" x14ac:dyDescent="0.25">
      <c r="A1368" s="9"/>
      <c r="O1368" s="18"/>
      <c r="P1368" s="18"/>
      <c r="Q1368" s="18"/>
      <c r="R1368" s="18"/>
      <c r="S1368" s="18"/>
    </row>
    <row r="1369" spans="1:19" x14ac:dyDescent="0.25">
      <c r="A1369" s="9"/>
      <c r="O1369" s="18"/>
      <c r="P1369" s="18"/>
      <c r="Q1369" s="18"/>
      <c r="R1369" s="18"/>
      <c r="S1369" s="18"/>
    </row>
    <row r="1370" spans="1:19" x14ac:dyDescent="0.25">
      <c r="A1370" s="9"/>
      <c r="O1370" s="18"/>
      <c r="P1370" s="18"/>
      <c r="Q1370" s="18"/>
      <c r="R1370" s="18"/>
      <c r="S1370" s="18"/>
    </row>
    <row r="1371" spans="1:19" x14ac:dyDescent="0.25">
      <c r="A1371" s="9"/>
      <c r="O1371" s="18"/>
      <c r="P1371" s="18"/>
      <c r="Q1371" s="18"/>
      <c r="R1371" s="18"/>
      <c r="S1371" s="18"/>
    </row>
    <row r="1372" spans="1:19" x14ac:dyDescent="0.25">
      <c r="A1372" s="9"/>
      <c r="O1372" s="18"/>
      <c r="P1372" s="18"/>
      <c r="Q1372" s="18"/>
      <c r="R1372" s="18"/>
      <c r="S1372" s="18"/>
    </row>
    <row r="1373" spans="1:19" x14ac:dyDescent="0.25">
      <c r="A1373" s="9"/>
      <c r="O1373" s="18"/>
      <c r="P1373" s="18"/>
      <c r="Q1373" s="18"/>
      <c r="R1373" s="18"/>
      <c r="S1373" s="18"/>
    </row>
    <row r="1374" spans="1:19" x14ac:dyDescent="0.25">
      <c r="A1374" s="9"/>
      <c r="O1374" s="18"/>
      <c r="P1374" s="18"/>
      <c r="Q1374" s="18"/>
      <c r="R1374" s="18"/>
      <c r="S1374" s="18"/>
    </row>
    <row r="1375" spans="1:19" x14ac:dyDescent="0.25">
      <c r="A1375" s="9"/>
      <c r="O1375" s="18"/>
      <c r="P1375" s="18"/>
      <c r="Q1375" s="18"/>
      <c r="R1375" s="18"/>
      <c r="S1375" s="18"/>
    </row>
    <row r="1376" spans="1:19" x14ac:dyDescent="0.25">
      <c r="A1376" s="9"/>
      <c r="O1376" s="18"/>
      <c r="P1376" s="18"/>
      <c r="Q1376" s="18"/>
      <c r="R1376" s="18"/>
      <c r="S1376" s="18"/>
    </row>
    <row r="1377" spans="1:19" x14ac:dyDescent="0.25">
      <c r="A1377" s="9"/>
      <c r="O1377" s="18"/>
      <c r="P1377" s="18"/>
      <c r="Q1377" s="18"/>
      <c r="R1377" s="18"/>
      <c r="S1377" s="18"/>
    </row>
    <row r="1378" spans="1:19" x14ac:dyDescent="0.25">
      <c r="A1378" s="9"/>
      <c r="O1378" s="18"/>
      <c r="P1378" s="18"/>
      <c r="Q1378" s="18"/>
      <c r="R1378" s="18"/>
      <c r="S1378" s="18"/>
    </row>
    <row r="1379" spans="1:19" x14ac:dyDescent="0.25">
      <c r="A1379" s="9"/>
      <c r="O1379" s="18"/>
      <c r="P1379" s="18"/>
      <c r="Q1379" s="18"/>
      <c r="R1379" s="18"/>
      <c r="S1379" s="18"/>
    </row>
    <row r="1380" spans="1:19" x14ac:dyDescent="0.25">
      <c r="A1380" s="9"/>
      <c r="O1380" s="18"/>
      <c r="P1380" s="18"/>
      <c r="Q1380" s="18"/>
      <c r="R1380" s="18"/>
      <c r="S1380" s="18"/>
    </row>
    <row r="1381" spans="1:19" x14ac:dyDescent="0.25">
      <c r="A1381" s="9"/>
      <c r="O1381" s="18"/>
      <c r="P1381" s="18"/>
      <c r="Q1381" s="18"/>
      <c r="R1381" s="18"/>
      <c r="S1381" s="18"/>
    </row>
    <row r="1382" spans="1:19" x14ac:dyDescent="0.25">
      <c r="A1382" s="9"/>
      <c r="O1382" s="18"/>
      <c r="P1382" s="18"/>
      <c r="Q1382" s="18"/>
      <c r="R1382" s="18"/>
      <c r="S1382" s="18"/>
    </row>
    <row r="1383" spans="1:19" x14ac:dyDescent="0.25">
      <c r="A1383" s="9"/>
      <c r="O1383" s="18"/>
      <c r="P1383" s="18"/>
      <c r="Q1383" s="18"/>
      <c r="R1383" s="18"/>
      <c r="S1383" s="18"/>
    </row>
    <row r="1384" spans="1:19" x14ac:dyDescent="0.25">
      <c r="A1384" s="9"/>
      <c r="O1384" s="18"/>
      <c r="P1384" s="18"/>
      <c r="Q1384" s="18"/>
      <c r="R1384" s="18"/>
      <c r="S1384" s="18"/>
    </row>
    <row r="1385" spans="1:19" x14ac:dyDescent="0.25">
      <c r="A1385" s="9"/>
      <c r="O1385" s="18"/>
      <c r="P1385" s="18"/>
      <c r="Q1385" s="18"/>
      <c r="R1385" s="18"/>
      <c r="S1385" s="18"/>
    </row>
    <row r="1386" spans="1:19" x14ac:dyDescent="0.25">
      <c r="A1386" s="9"/>
      <c r="O1386" s="18"/>
      <c r="P1386" s="18"/>
      <c r="Q1386" s="18"/>
      <c r="R1386" s="18"/>
      <c r="S1386" s="18"/>
    </row>
    <row r="1387" spans="1:19" x14ac:dyDescent="0.25">
      <c r="A1387" s="9"/>
      <c r="O1387" s="18"/>
      <c r="P1387" s="18"/>
      <c r="Q1387" s="18"/>
      <c r="R1387" s="18"/>
      <c r="S1387" s="18"/>
    </row>
    <row r="1388" spans="1:19" x14ac:dyDescent="0.25">
      <c r="A1388" s="9"/>
      <c r="O1388" s="18"/>
      <c r="P1388" s="18"/>
      <c r="Q1388" s="18"/>
      <c r="R1388" s="18"/>
      <c r="S1388" s="18"/>
    </row>
    <row r="1389" spans="1:19" x14ac:dyDescent="0.25">
      <c r="A1389" s="9"/>
      <c r="O1389" s="18"/>
      <c r="P1389" s="18"/>
      <c r="Q1389" s="18"/>
      <c r="R1389" s="18"/>
      <c r="S1389" s="18"/>
    </row>
    <row r="1390" spans="1:19" x14ac:dyDescent="0.25">
      <c r="A1390" s="9"/>
      <c r="O1390" s="18"/>
      <c r="P1390" s="18"/>
      <c r="Q1390" s="18"/>
      <c r="R1390" s="18"/>
      <c r="S1390" s="18"/>
    </row>
    <row r="1391" spans="1:19" x14ac:dyDescent="0.25">
      <c r="A1391" s="9"/>
      <c r="O1391" s="18"/>
      <c r="P1391" s="18"/>
      <c r="Q1391" s="18"/>
      <c r="R1391" s="18"/>
      <c r="S1391" s="18"/>
    </row>
    <row r="1392" spans="1:19" x14ac:dyDescent="0.25">
      <c r="A1392" s="9"/>
      <c r="O1392" s="18"/>
      <c r="P1392" s="18"/>
      <c r="Q1392" s="18"/>
      <c r="R1392" s="18"/>
      <c r="S1392" s="18"/>
    </row>
    <row r="1393" spans="1:19" x14ac:dyDescent="0.25">
      <c r="A1393" s="9"/>
      <c r="O1393" s="18"/>
      <c r="P1393" s="18"/>
      <c r="Q1393" s="18"/>
      <c r="R1393" s="18"/>
      <c r="S1393" s="18"/>
    </row>
    <row r="1394" spans="1:19" x14ac:dyDescent="0.25">
      <c r="A1394" s="9"/>
      <c r="O1394" s="18"/>
      <c r="P1394" s="18"/>
      <c r="Q1394" s="18"/>
      <c r="R1394" s="18"/>
      <c r="S1394" s="18"/>
    </row>
    <row r="1395" spans="1:19" x14ac:dyDescent="0.25">
      <c r="A1395" s="9"/>
      <c r="O1395" s="18"/>
      <c r="P1395" s="18"/>
      <c r="Q1395" s="18"/>
      <c r="R1395" s="18"/>
      <c r="S1395" s="18"/>
    </row>
    <row r="1396" spans="1:19" x14ac:dyDescent="0.25">
      <c r="A1396" s="9"/>
      <c r="O1396" s="18"/>
      <c r="P1396" s="18"/>
      <c r="Q1396" s="18"/>
      <c r="R1396" s="18"/>
      <c r="S1396" s="18"/>
    </row>
    <row r="1397" spans="1:19" x14ac:dyDescent="0.25">
      <c r="A1397" s="9"/>
      <c r="O1397" s="18"/>
      <c r="P1397" s="18"/>
      <c r="Q1397" s="18"/>
      <c r="R1397" s="18"/>
      <c r="S1397" s="18"/>
    </row>
    <row r="1398" spans="1:19" x14ac:dyDescent="0.25">
      <c r="A1398" s="9"/>
      <c r="O1398" s="18"/>
      <c r="P1398" s="18"/>
      <c r="Q1398" s="18"/>
      <c r="R1398" s="18"/>
      <c r="S1398" s="18"/>
    </row>
    <row r="1399" spans="1:19" x14ac:dyDescent="0.25">
      <c r="A1399" s="9"/>
      <c r="O1399" s="18"/>
      <c r="P1399" s="18"/>
      <c r="Q1399" s="18"/>
      <c r="R1399" s="18"/>
      <c r="S1399" s="18"/>
    </row>
    <row r="1400" spans="1:19" x14ac:dyDescent="0.25">
      <c r="A1400" s="9"/>
      <c r="O1400" s="18"/>
      <c r="P1400" s="18"/>
      <c r="Q1400" s="18"/>
      <c r="R1400" s="18"/>
      <c r="S1400" s="18"/>
    </row>
    <row r="1401" spans="1:19" x14ac:dyDescent="0.25">
      <c r="A1401" s="9"/>
      <c r="O1401" s="18"/>
      <c r="P1401" s="18"/>
      <c r="Q1401" s="18"/>
      <c r="R1401" s="18"/>
      <c r="S1401" s="18"/>
    </row>
    <row r="1402" spans="1:19" x14ac:dyDescent="0.25">
      <c r="A1402" s="9"/>
      <c r="O1402" s="18"/>
      <c r="P1402" s="18"/>
      <c r="Q1402" s="18"/>
      <c r="R1402" s="18"/>
      <c r="S1402" s="18"/>
    </row>
    <row r="1403" spans="1:19" x14ac:dyDescent="0.25">
      <c r="A1403" s="9"/>
      <c r="O1403" s="18"/>
      <c r="P1403" s="18"/>
      <c r="Q1403" s="18"/>
      <c r="R1403" s="18"/>
      <c r="S1403" s="18"/>
    </row>
    <row r="1404" spans="1:19" x14ac:dyDescent="0.25">
      <c r="A1404" s="9"/>
      <c r="O1404" s="18"/>
      <c r="P1404" s="18"/>
      <c r="Q1404" s="18"/>
      <c r="R1404" s="18"/>
      <c r="S1404" s="18"/>
    </row>
    <row r="1405" spans="1:19" x14ac:dyDescent="0.25">
      <c r="A1405" s="9"/>
      <c r="O1405" s="18"/>
      <c r="P1405" s="18"/>
      <c r="Q1405" s="18"/>
      <c r="R1405" s="18"/>
      <c r="S1405" s="18"/>
    </row>
    <row r="1406" spans="1:19" x14ac:dyDescent="0.25">
      <c r="A1406" s="9"/>
      <c r="O1406" s="18"/>
      <c r="P1406" s="18"/>
      <c r="Q1406" s="18"/>
      <c r="R1406" s="18"/>
      <c r="S1406" s="18"/>
    </row>
    <row r="1407" spans="1:19" x14ac:dyDescent="0.25">
      <c r="A1407" s="9"/>
      <c r="O1407" s="18"/>
      <c r="P1407" s="18"/>
      <c r="Q1407" s="18"/>
      <c r="R1407" s="18"/>
      <c r="S1407" s="18"/>
    </row>
    <row r="1408" spans="1:19" x14ac:dyDescent="0.25">
      <c r="A1408" s="9"/>
      <c r="O1408" s="18"/>
      <c r="P1408" s="18"/>
      <c r="Q1408" s="18"/>
      <c r="R1408" s="18"/>
      <c r="S1408" s="18"/>
    </row>
    <row r="1409" spans="1:19" x14ac:dyDescent="0.25">
      <c r="A1409" s="9"/>
      <c r="O1409" s="18"/>
      <c r="P1409" s="18"/>
      <c r="Q1409" s="18"/>
      <c r="R1409" s="18"/>
      <c r="S1409" s="18"/>
    </row>
    <row r="1410" spans="1:19" x14ac:dyDescent="0.25">
      <c r="A1410" s="9"/>
      <c r="O1410" s="18"/>
      <c r="P1410" s="18"/>
      <c r="Q1410" s="18"/>
      <c r="R1410" s="18"/>
      <c r="S1410" s="18"/>
    </row>
    <row r="1411" spans="1:19" x14ac:dyDescent="0.25">
      <c r="A1411" s="9"/>
      <c r="O1411" s="18"/>
      <c r="P1411" s="18"/>
      <c r="Q1411" s="18"/>
      <c r="R1411" s="18"/>
      <c r="S1411" s="18"/>
    </row>
    <row r="1412" spans="1:19" x14ac:dyDescent="0.25">
      <c r="A1412" s="9"/>
      <c r="O1412" s="18"/>
      <c r="P1412" s="18"/>
      <c r="Q1412" s="18"/>
      <c r="R1412" s="18"/>
      <c r="S1412" s="18"/>
    </row>
    <row r="1413" spans="1:19" x14ac:dyDescent="0.25">
      <c r="A1413" s="9"/>
      <c r="O1413" s="18"/>
      <c r="P1413" s="18"/>
      <c r="Q1413" s="18"/>
      <c r="R1413" s="18"/>
      <c r="S1413" s="18"/>
    </row>
    <row r="1414" spans="1:19" x14ac:dyDescent="0.25">
      <c r="A1414" s="9"/>
      <c r="O1414" s="18"/>
      <c r="P1414" s="18"/>
      <c r="Q1414" s="18"/>
      <c r="R1414" s="18"/>
      <c r="S1414" s="18"/>
    </row>
    <row r="1415" spans="1:19" x14ac:dyDescent="0.25">
      <c r="A1415" s="9"/>
      <c r="O1415" s="18"/>
      <c r="P1415" s="18"/>
      <c r="Q1415" s="18"/>
      <c r="R1415" s="18"/>
      <c r="S1415" s="18"/>
    </row>
    <row r="1416" spans="1:19" x14ac:dyDescent="0.25">
      <c r="A1416" s="9"/>
      <c r="O1416" s="18"/>
      <c r="P1416" s="18"/>
      <c r="Q1416" s="18"/>
      <c r="R1416" s="18"/>
      <c r="S1416" s="18"/>
    </row>
    <row r="1417" spans="1:19" x14ac:dyDescent="0.25">
      <c r="A1417" s="9"/>
      <c r="O1417" s="18"/>
      <c r="P1417" s="18"/>
      <c r="Q1417" s="18"/>
      <c r="R1417" s="18"/>
      <c r="S1417" s="18"/>
    </row>
    <row r="1418" spans="1:19" x14ac:dyDescent="0.25">
      <c r="A1418" s="9"/>
      <c r="O1418" s="18"/>
      <c r="P1418" s="18"/>
      <c r="Q1418" s="18"/>
      <c r="R1418" s="18"/>
      <c r="S1418" s="18"/>
    </row>
    <row r="1419" spans="1:19" x14ac:dyDescent="0.25">
      <c r="A1419" s="9"/>
      <c r="O1419" s="18"/>
      <c r="P1419" s="18"/>
      <c r="Q1419" s="18"/>
      <c r="R1419" s="18"/>
      <c r="S1419" s="18"/>
    </row>
    <row r="1420" spans="1:19" x14ac:dyDescent="0.25">
      <c r="A1420" s="9"/>
      <c r="O1420" s="18"/>
      <c r="P1420" s="18"/>
      <c r="Q1420" s="18"/>
      <c r="R1420" s="18"/>
      <c r="S1420" s="18"/>
    </row>
    <row r="1421" spans="1:19" x14ac:dyDescent="0.25">
      <c r="A1421" s="9"/>
      <c r="O1421" s="18"/>
      <c r="P1421" s="18"/>
      <c r="Q1421" s="18"/>
      <c r="R1421" s="18"/>
      <c r="S1421" s="18"/>
    </row>
    <row r="1422" spans="1:19" x14ac:dyDescent="0.25">
      <c r="A1422" s="9"/>
      <c r="O1422" s="18"/>
      <c r="P1422" s="18"/>
      <c r="Q1422" s="18"/>
      <c r="R1422" s="18"/>
      <c r="S1422" s="18"/>
    </row>
    <row r="1423" spans="1:19" x14ac:dyDescent="0.25">
      <c r="A1423" s="9"/>
      <c r="O1423" s="18"/>
      <c r="P1423" s="18"/>
      <c r="Q1423" s="18"/>
      <c r="R1423" s="18"/>
      <c r="S1423" s="18"/>
    </row>
    <row r="1424" spans="1:19" x14ac:dyDescent="0.25">
      <c r="A1424" s="9"/>
      <c r="O1424" s="18"/>
      <c r="P1424" s="18"/>
      <c r="Q1424" s="18"/>
      <c r="R1424" s="18"/>
      <c r="S1424" s="18"/>
    </row>
    <row r="1425" spans="1:19" x14ac:dyDescent="0.25">
      <c r="A1425" s="9"/>
      <c r="O1425" s="18"/>
      <c r="P1425" s="18"/>
      <c r="Q1425" s="18"/>
      <c r="R1425" s="18"/>
      <c r="S1425" s="18"/>
    </row>
    <row r="1426" spans="1:19" x14ac:dyDescent="0.25">
      <c r="A1426" s="9"/>
      <c r="O1426" s="18"/>
      <c r="P1426" s="18"/>
      <c r="Q1426" s="18"/>
      <c r="R1426" s="18"/>
      <c r="S1426" s="18"/>
    </row>
    <row r="1427" spans="1:19" x14ac:dyDescent="0.25">
      <c r="A1427" s="9"/>
      <c r="O1427" s="18"/>
      <c r="P1427" s="18"/>
      <c r="Q1427" s="18"/>
      <c r="R1427" s="18"/>
      <c r="S1427" s="18"/>
    </row>
    <row r="1428" spans="1:19" x14ac:dyDescent="0.25">
      <c r="A1428" s="9"/>
      <c r="O1428" s="18"/>
      <c r="P1428" s="18"/>
      <c r="Q1428" s="18"/>
      <c r="R1428" s="18"/>
      <c r="S1428" s="18"/>
    </row>
    <row r="1429" spans="1:19" x14ac:dyDescent="0.25">
      <c r="A1429" s="9"/>
      <c r="O1429" s="18"/>
      <c r="P1429" s="18"/>
      <c r="Q1429" s="18"/>
      <c r="R1429" s="18"/>
      <c r="S1429" s="18"/>
    </row>
    <row r="1430" spans="1:19" x14ac:dyDescent="0.25">
      <c r="A1430" s="9"/>
      <c r="O1430" s="18"/>
      <c r="P1430" s="18"/>
      <c r="Q1430" s="18"/>
      <c r="R1430" s="18"/>
      <c r="S1430" s="18"/>
    </row>
    <row r="1431" spans="1:19" x14ac:dyDescent="0.25">
      <c r="A1431" s="9"/>
      <c r="O1431" s="18"/>
      <c r="P1431" s="18"/>
      <c r="Q1431" s="18"/>
      <c r="R1431" s="18"/>
      <c r="S1431" s="18"/>
    </row>
    <row r="1432" spans="1:19" x14ac:dyDescent="0.25">
      <c r="A1432" s="9"/>
      <c r="O1432" s="18"/>
      <c r="P1432" s="18"/>
      <c r="Q1432" s="18"/>
      <c r="R1432" s="18"/>
      <c r="S1432" s="18"/>
    </row>
    <row r="1433" spans="1:19" x14ac:dyDescent="0.25">
      <c r="A1433" s="9"/>
      <c r="O1433" s="18"/>
      <c r="P1433" s="18"/>
      <c r="Q1433" s="18"/>
      <c r="R1433" s="18"/>
      <c r="S1433" s="18"/>
    </row>
    <row r="1434" spans="1:19" x14ac:dyDescent="0.25">
      <c r="A1434" s="9"/>
      <c r="O1434" s="18"/>
      <c r="P1434" s="18"/>
      <c r="Q1434" s="18"/>
      <c r="R1434" s="18"/>
      <c r="S1434" s="18"/>
    </row>
    <row r="1435" spans="1:19" x14ac:dyDescent="0.25">
      <c r="A1435" s="9"/>
      <c r="O1435" s="18"/>
      <c r="P1435" s="18"/>
      <c r="Q1435" s="18"/>
      <c r="R1435" s="18"/>
      <c r="S1435" s="18"/>
    </row>
    <row r="1436" spans="1:19" x14ac:dyDescent="0.25">
      <c r="A1436" s="9"/>
      <c r="O1436" s="18"/>
      <c r="P1436" s="18"/>
      <c r="Q1436" s="18"/>
      <c r="R1436" s="18"/>
      <c r="S1436" s="18"/>
    </row>
    <row r="1437" spans="1:19" x14ac:dyDescent="0.25">
      <c r="A1437" s="9"/>
      <c r="O1437" s="18"/>
      <c r="P1437" s="18"/>
      <c r="Q1437" s="18"/>
      <c r="R1437" s="18"/>
      <c r="S1437" s="18"/>
    </row>
    <row r="1438" spans="1:19" x14ac:dyDescent="0.25">
      <c r="A1438" s="9"/>
      <c r="O1438" s="18"/>
      <c r="P1438" s="18"/>
      <c r="Q1438" s="18"/>
      <c r="R1438" s="18"/>
      <c r="S1438" s="18"/>
    </row>
    <row r="1439" spans="1:19" x14ac:dyDescent="0.25">
      <c r="A1439" s="9"/>
      <c r="O1439" s="18"/>
      <c r="P1439" s="18"/>
      <c r="Q1439" s="18"/>
      <c r="R1439" s="18"/>
      <c r="S1439" s="18"/>
    </row>
    <row r="1440" spans="1:19" x14ac:dyDescent="0.25">
      <c r="A1440" s="9"/>
      <c r="O1440" s="18"/>
      <c r="P1440" s="18"/>
      <c r="Q1440" s="18"/>
      <c r="R1440" s="18"/>
      <c r="S1440" s="18"/>
    </row>
    <row r="1441" spans="1:19" x14ac:dyDescent="0.25">
      <c r="A1441" s="9"/>
      <c r="O1441" s="18"/>
      <c r="P1441" s="18"/>
      <c r="Q1441" s="18"/>
      <c r="R1441" s="18"/>
      <c r="S1441" s="18"/>
    </row>
    <row r="1442" spans="1:19" x14ac:dyDescent="0.25">
      <c r="A1442" s="9"/>
      <c r="O1442" s="18"/>
      <c r="P1442" s="18"/>
      <c r="Q1442" s="18"/>
      <c r="R1442" s="18"/>
      <c r="S1442" s="18"/>
    </row>
    <row r="1443" spans="1:19" x14ac:dyDescent="0.25">
      <c r="A1443" s="9"/>
      <c r="O1443" s="18"/>
      <c r="P1443" s="18"/>
      <c r="Q1443" s="18"/>
      <c r="R1443" s="18"/>
      <c r="S1443" s="18"/>
    </row>
    <row r="1444" spans="1:19" x14ac:dyDescent="0.25">
      <c r="A1444" s="9"/>
      <c r="O1444" s="18"/>
      <c r="P1444" s="18"/>
      <c r="Q1444" s="18"/>
      <c r="R1444" s="18"/>
      <c r="S1444" s="18"/>
    </row>
    <row r="1445" spans="1:19" x14ac:dyDescent="0.25">
      <c r="A1445" s="9"/>
      <c r="O1445" s="18"/>
      <c r="P1445" s="18"/>
      <c r="Q1445" s="18"/>
      <c r="R1445" s="18"/>
      <c r="S1445" s="18"/>
    </row>
    <row r="1446" spans="1:19" x14ac:dyDescent="0.25">
      <c r="A1446" s="9"/>
      <c r="O1446" s="18"/>
      <c r="P1446" s="18"/>
      <c r="Q1446" s="18"/>
      <c r="R1446" s="18"/>
      <c r="S1446" s="18"/>
    </row>
    <row r="1447" spans="1:19" x14ac:dyDescent="0.25">
      <c r="A1447" s="9"/>
      <c r="O1447" s="18"/>
      <c r="P1447" s="18"/>
      <c r="Q1447" s="18"/>
      <c r="R1447" s="18"/>
      <c r="S1447" s="18"/>
    </row>
    <row r="1448" spans="1:19" x14ac:dyDescent="0.25">
      <c r="A1448" s="9"/>
      <c r="O1448" s="18"/>
      <c r="P1448" s="18"/>
      <c r="Q1448" s="18"/>
      <c r="R1448" s="18"/>
      <c r="S1448" s="18"/>
    </row>
    <row r="1449" spans="1:19" x14ac:dyDescent="0.25">
      <c r="A1449" s="9"/>
      <c r="O1449" s="18"/>
      <c r="P1449" s="18"/>
      <c r="Q1449" s="18"/>
      <c r="R1449" s="18"/>
      <c r="S1449" s="18"/>
    </row>
    <row r="1450" spans="1:19" x14ac:dyDescent="0.25">
      <c r="A1450" s="9"/>
      <c r="O1450" s="18"/>
      <c r="P1450" s="18"/>
      <c r="Q1450" s="18"/>
      <c r="R1450" s="18"/>
      <c r="S1450" s="18"/>
    </row>
    <row r="1451" spans="1:19" x14ac:dyDescent="0.25">
      <c r="A1451" s="9"/>
      <c r="O1451" s="18"/>
      <c r="P1451" s="18"/>
      <c r="Q1451" s="18"/>
      <c r="R1451" s="18"/>
      <c r="S1451" s="18"/>
    </row>
    <row r="1452" spans="1:19" x14ac:dyDescent="0.25">
      <c r="A1452" s="9"/>
      <c r="O1452" s="18"/>
      <c r="P1452" s="18"/>
      <c r="Q1452" s="18"/>
      <c r="R1452" s="18"/>
      <c r="S1452" s="18"/>
    </row>
    <row r="1453" spans="1:19" x14ac:dyDescent="0.25">
      <c r="A1453" s="9"/>
      <c r="O1453" s="18"/>
      <c r="P1453" s="18"/>
      <c r="Q1453" s="18"/>
      <c r="R1453" s="18"/>
      <c r="S1453" s="18"/>
    </row>
    <row r="1454" spans="1:19" x14ac:dyDescent="0.25">
      <c r="A1454" s="9"/>
      <c r="O1454" s="18"/>
      <c r="P1454" s="18"/>
      <c r="Q1454" s="18"/>
      <c r="R1454" s="18"/>
      <c r="S1454" s="18"/>
    </row>
    <row r="1455" spans="1:19" x14ac:dyDescent="0.25">
      <c r="A1455" s="9"/>
      <c r="O1455" s="18"/>
      <c r="P1455" s="18"/>
      <c r="Q1455" s="18"/>
      <c r="R1455" s="18"/>
      <c r="S1455" s="18"/>
    </row>
    <row r="1456" spans="1:19" x14ac:dyDescent="0.25">
      <c r="A1456" s="9"/>
      <c r="O1456" s="18"/>
      <c r="P1456" s="18"/>
      <c r="Q1456" s="18"/>
      <c r="R1456" s="18"/>
      <c r="S1456" s="18"/>
    </row>
    <row r="1457" spans="1:19" x14ac:dyDescent="0.25">
      <c r="A1457" s="9"/>
      <c r="O1457" s="18"/>
      <c r="P1457" s="18"/>
      <c r="Q1457" s="18"/>
      <c r="R1457" s="18"/>
      <c r="S1457" s="18"/>
    </row>
    <row r="1458" spans="1:19" x14ac:dyDescent="0.25">
      <c r="A1458" s="9"/>
      <c r="O1458" s="18"/>
      <c r="P1458" s="18"/>
      <c r="Q1458" s="18"/>
      <c r="R1458" s="18"/>
      <c r="S1458" s="18"/>
    </row>
    <row r="1459" spans="1:19" x14ac:dyDescent="0.25">
      <c r="A1459" s="9"/>
      <c r="O1459" s="18"/>
      <c r="P1459" s="18"/>
      <c r="Q1459" s="18"/>
      <c r="R1459" s="18"/>
      <c r="S1459" s="18"/>
    </row>
    <row r="1460" spans="1:19" x14ac:dyDescent="0.25">
      <c r="A1460" s="9"/>
      <c r="O1460" s="18"/>
      <c r="P1460" s="18"/>
      <c r="Q1460" s="18"/>
      <c r="R1460" s="18"/>
      <c r="S1460" s="18"/>
    </row>
    <row r="1461" spans="1:19" x14ac:dyDescent="0.25">
      <c r="A1461" s="9"/>
      <c r="O1461" s="18"/>
      <c r="P1461" s="18"/>
      <c r="Q1461" s="18"/>
      <c r="R1461" s="18"/>
      <c r="S1461" s="18"/>
    </row>
    <row r="1462" spans="1:19" x14ac:dyDescent="0.25">
      <c r="A1462" s="9"/>
      <c r="O1462" s="18"/>
      <c r="P1462" s="18"/>
      <c r="Q1462" s="18"/>
      <c r="R1462" s="18"/>
      <c r="S1462" s="18"/>
    </row>
    <row r="1463" spans="1:19" x14ac:dyDescent="0.25">
      <c r="A1463" s="9"/>
      <c r="O1463" s="18"/>
      <c r="P1463" s="18"/>
      <c r="Q1463" s="18"/>
      <c r="R1463" s="18"/>
      <c r="S1463" s="18"/>
    </row>
    <row r="1464" spans="1:19" x14ac:dyDescent="0.25">
      <c r="A1464" s="9"/>
      <c r="O1464" s="18"/>
      <c r="P1464" s="18"/>
      <c r="Q1464" s="18"/>
      <c r="R1464" s="18"/>
      <c r="S1464" s="18"/>
    </row>
    <row r="1465" spans="1:19" x14ac:dyDescent="0.25">
      <c r="A1465" s="9"/>
      <c r="O1465" s="18"/>
      <c r="P1465" s="18"/>
      <c r="Q1465" s="18"/>
      <c r="R1465" s="18"/>
      <c r="S1465" s="18"/>
    </row>
    <row r="1466" spans="1:19" x14ac:dyDescent="0.25">
      <c r="A1466" s="9"/>
      <c r="O1466" s="18"/>
      <c r="P1466" s="18"/>
      <c r="Q1466" s="18"/>
      <c r="R1466" s="18"/>
      <c r="S1466" s="18"/>
    </row>
    <row r="1467" spans="1:19" x14ac:dyDescent="0.25">
      <c r="A1467" s="9"/>
      <c r="O1467" s="18"/>
      <c r="P1467" s="18"/>
      <c r="Q1467" s="18"/>
      <c r="R1467" s="18"/>
      <c r="S1467" s="18"/>
    </row>
    <row r="1468" spans="1:19" x14ac:dyDescent="0.25">
      <c r="A1468" s="9"/>
      <c r="O1468" s="18"/>
      <c r="P1468" s="18"/>
      <c r="Q1468" s="18"/>
      <c r="R1468" s="18"/>
      <c r="S1468" s="18"/>
    </row>
    <row r="1469" spans="1:19" x14ac:dyDescent="0.25">
      <c r="A1469" s="9"/>
      <c r="O1469" s="18"/>
      <c r="P1469" s="18"/>
      <c r="Q1469" s="18"/>
      <c r="R1469" s="18"/>
      <c r="S1469" s="18"/>
    </row>
    <row r="1470" spans="1:19" x14ac:dyDescent="0.25">
      <c r="A1470" s="9"/>
      <c r="O1470" s="18"/>
      <c r="P1470" s="18"/>
      <c r="Q1470" s="18"/>
      <c r="R1470" s="18"/>
      <c r="S1470" s="18"/>
    </row>
    <row r="1471" spans="1:19" x14ac:dyDescent="0.25">
      <c r="A1471" s="9"/>
      <c r="O1471" s="18"/>
      <c r="P1471" s="18"/>
      <c r="Q1471" s="18"/>
      <c r="R1471" s="18"/>
      <c r="S1471" s="18"/>
    </row>
    <row r="1472" spans="1:19" x14ac:dyDescent="0.25">
      <c r="A1472" s="9"/>
      <c r="O1472" s="18"/>
      <c r="P1472" s="18"/>
      <c r="Q1472" s="18"/>
      <c r="R1472" s="18"/>
      <c r="S1472" s="18"/>
    </row>
    <row r="1473" spans="1:19" x14ac:dyDescent="0.25">
      <c r="A1473" s="9"/>
      <c r="O1473" s="18"/>
      <c r="P1473" s="18"/>
      <c r="Q1473" s="18"/>
      <c r="R1473" s="18"/>
      <c r="S1473" s="18"/>
    </row>
    <row r="1474" spans="1:19" x14ac:dyDescent="0.25">
      <c r="A1474" s="9"/>
      <c r="O1474" s="18"/>
      <c r="P1474" s="18"/>
      <c r="Q1474" s="18"/>
      <c r="R1474" s="18"/>
      <c r="S1474" s="18"/>
    </row>
    <row r="1475" spans="1:19" x14ac:dyDescent="0.25">
      <c r="A1475" s="9"/>
      <c r="O1475" s="18"/>
      <c r="P1475" s="18"/>
      <c r="Q1475" s="18"/>
      <c r="R1475" s="18"/>
      <c r="S1475" s="18"/>
    </row>
    <row r="1476" spans="1:19" x14ac:dyDescent="0.25">
      <c r="A1476" s="9"/>
      <c r="O1476" s="18"/>
      <c r="P1476" s="18"/>
      <c r="Q1476" s="18"/>
      <c r="R1476" s="18"/>
      <c r="S1476" s="18"/>
    </row>
    <row r="1477" spans="1:19" x14ac:dyDescent="0.25">
      <c r="A1477" s="9"/>
      <c r="O1477" s="18"/>
      <c r="P1477" s="18"/>
      <c r="Q1477" s="18"/>
      <c r="R1477" s="18"/>
      <c r="S1477" s="18"/>
    </row>
    <row r="1478" spans="1:19" x14ac:dyDescent="0.25">
      <c r="A1478" s="9"/>
      <c r="O1478" s="18"/>
      <c r="P1478" s="18"/>
      <c r="Q1478" s="18"/>
      <c r="R1478" s="18"/>
      <c r="S1478" s="18"/>
    </row>
    <row r="1479" spans="1:19" x14ac:dyDescent="0.25">
      <c r="A1479" s="9"/>
      <c r="O1479" s="18"/>
      <c r="P1479" s="18"/>
      <c r="Q1479" s="18"/>
      <c r="R1479" s="18"/>
      <c r="S1479" s="18"/>
    </row>
    <row r="1480" spans="1:19" x14ac:dyDescent="0.25">
      <c r="A1480" s="9"/>
      <c r="O1480" s="18"/>
      <c r="P1480" s="18"/>
      <c r="Q1480" s="18"/>
      <c r="R1480" s="18"/>
      <c r="S1480" s="18"/>
    </row>
    <row r="1481" spans="1:19" x14ac:dyDescent="0.25">
      <c r="A1481" s="9"/>
      <c r="O1481" s="18"/>
      <c r="P1481" s="18"/>
      <c r="Q1481" s="18"/>
      <c r="R1481" s="18"/>
      <c r="S1481" s="18"/>
    </row>
    <row r="1482" spans="1:19" x14ac:dyDescent="0.25">
      <c r="A1482" s="9"/>
      <c r="O1482" s="18"/>
      <c r="P1482" s="18"/>
      <c r="Q1482" s="18"/>
      <c r="R1482" s="18"/>
      <c r="S1482" s="18"/>
    </row>
    <row r="1483" spans="1:19" x14ac:dyDescent="0.25">
      <c r="A1483" s="9"/>
      <c r="O1483" s="18"/>
      <c r="P1483" s="18"/>
      <c r="Q1483" s="18"/>
      <c r="R1483" s="18"/>
      <c r="S1483" s="18"/>
    </row>
    <row r="1484" spans="1:19" x14ac:dyDescent="0.25">
      <c r="A1484" s="9"/>
      <c r="O1484" s="18"/>
      <c r="P1484" s="18"/>
      <c r="Q1484" s="18"/>
      <c r="R1484" s="18"/>
      <c r="S1484" s="18"/>
    </row>
    <row r="1485" spans="1:19" x14ac:dyDescent="0.25">
      <c r="A1485" s="9"/>
      <c r="O1485" s="18"/>
      <c r="P1485" s="18"/>
      <c r="Q1485" s="18"/>
      <c r="R1485" s="18"/>
      <c r="S1485" s="18"/>
    </row>
    <row r="1486" spans="1:19" x14ac:dyDescent="0.25">
      <c r="A1486" s="9"/>
      <c r="O1486" s="18"/>
      <c r="P1486" s="18"/>
      <c r="Q1486" s="18"/>
      <c r="R1486" s="18"/>
      <c r="S1486" s="18"/>
    </row>
    <row r="1487" spans="1:19" x14ac:dyDescent="0.25">
      <c r="A1487" s="9"/>
      <c r="O1487" s="18"/>
      <c r="P1487" s="18"/>
      <c r="Q1487" s="18"/>
      <c r="R1487" s="18"/>
      <c r="S1487" s="18"/>
    </row>
    <row r="1488" spans="1:19" x14ac:dyDescent="0.25">
      <c r="A1488" s="9"/>
      <c r="O1488" s="18"/>
      <c r="P1488" s="18"/>
      <c r="Q1488" s="18"/>
      <c r="R1488" s="18"/>
      <c r="S1488" s="18"/>
    </row>
    <row r="1489" spans="1:19" x14ac:dyDescent="0.25">
      <c r="A1489" s="9"/>
      <c r="O1489" s="18"/>
      <c r="P1489" s="18"/>
      <c r="Q1489" s="18"/>
      <c r="R1489" s="18"/>
      <c r="S1489" s="18"/>
    </row>
    <row r="1490" spans="1:19" x14ac:dyDescent="0.25">
      <c r="A1490" s="9"/>
      <c r="O1490" s="18"/>
      <c r="P1490" s="18"/>
      <c r="Q1490" s="18"/>
      <c r="R1490" s="18"/>
      <c r="S1490" s="18"/>
    </row>
    <row r="1491" spans="1:19" x14ac:dyDescent="0.25">
      <c r="A1491" s="9"/>
      <c r="O1491" s="18"/>
      <c r="P1491" s="18"/>
      <c r="Q1491" s="18"/>
      <c r="R1491" s="18"/>
      <c r="S1491" s="18"/>
    </row>
    <row r="1492" spans="1:19" x14ac:dyDescent="0.25">
      <c r="A1492" s="9"/>
      <c r="O1492" s="18"/>
      <c r="P1492" s="18"/>
      <c r="Q1492" s="18"/>
      <c r="R1492" s="18"/>
      <c r="S1492" s="18"/>
    </row>
    <row r="1493" spans="1:19" x14ac:dyDescent="0.25">
      <c r="A1493" s="9"/>
      <c r="O1493" s="18"/>
      <c r="P1493" s="18"/>
      <c r="Q1493" s="18"/>
      <c r="R1493" s="18"/>
      <c r="S1493" s="18"/>
    </row>
    <row r="1494" spans="1:19" x14ac:dyDescent="0.25">
      <c r="A1494" s="9"/>
      <c r="O1494" s="18"/>
      <c r="P1494" s="18"/>
      <c r="Q1494" s="18"/>
      <c r="R1494" s="18"/>
      <c r="S1494" s="18"/>
    </row>
    <row r="1495" spans="1:19" x14ac:dyDescent="0.25">
      <c r="A1495" s="9"/>
      <c r="O1495" s="18"/>
      <c r="P1495" s="18"/>
      <c r="Q1495" s="18"/>
      <c r="R1495" s="18"/>
      <c r="S1495" s="18"/>
    </row>
    <row r="1496" spans="1:19" x14ac:dyDescent="0.25">
      <c r="A1496" s="9"/>
      <c r="O1496" s="18"/>
      <c r="P1496" s="18"/>
      <c r="Q1496" s="18"/>
      <c r="R1496" s="18"/>
      <c r="S1496" s="18"/>
    </row>
    <row r="1497" spans="1:19" x14ac:dyDescent="0.25">
      <c r="A1497" s="9"/>
      <c r="O1497" s="18"/>
      <c r="P1497" s="18"/>
      <c r="Q1497" s="18"/>
      <c r="R1497" s="18"/>
      <c r="S1497" s="18"/>
    </row>
    <row r="1498" spans="1:19" x14ac:dyDescent="0.25">
      <c r="A1498" s="9"/>
      <c r="O1498" s="18"/>
      <c r="P1498" s="18"/>
      <c r="Q1498" s="18"/>
      <c r="R1498" s="18"/>
      <c r="S1498" s="18"/>
    </row>
    <row r="1499" spans="1:19" x14ac:dyDescent="0.25">
      <c r="A1499" s="9"/>
      <c r="O1499" s="18"/>
      <c r="P1499" s="18"/>
      <c r="Q1499" s="18"/>
      <c r="R1499" s="18"/>
      <c r="S1499" s="18"/>
    </row>
    <row r="1500" spans="1:19" x14ac:dyDescent="0.25">
      <c r="A1500" s="9"/>
      <c r="O1500" s="18"/>
      <c r="P1500" s="18"/>
      <c r="Q1500" s="18"/>
      <c r="R1500" s="18"/>
      <c r="S1500" s="18"/>
    </row>
    <row r="1501" spans="1:19" x14ac:dyDescent="0.25">
      <c r="A1501" s="9"/>
      <c r="O1501" s="18"/>
      <c r="P1501" s="18"/>
      <c r="Q1501" s="18"/>
      <c r="R1501" s="18"/>
      <c r="S1501" s="18"/>
    </row>
    <row r="1502" spans="1:19" x14ac:dyDescent="0.25">
      <c r="A1502" s="9"/>
      <c r="O1502" s="18"/>
      <c r="P1502" s="18"/>
      <c r="Q1502" s="18"/>
      <c r="R1502" s="18"/>
      <c r="S1502" s="18"/>
    </row>
    <row r="1503" spans="1:19" x14ac:dyDescent="0.25">
      <c r="A1503" s="9"/>
      <c r="O1503" s="18"/>
      <c r="P1503" s="18"/>
      <c r="Q1503" s="18"/>
      <c r="R1503" s="18"/>
      <c r="S1503" s="18"/>
    </row>
    <row r="1504" spans="1:19" x14ac:dyDescent="0.25">
      <c r="A1504" s="9"/>
      <c r="O1504" s="18"/>
      <c r="P1504" s="18"/>
      <c r="Q1504" s="18"/>
      <c r="R1504" s="18"/>
      <c r="S1504" s="18"/>
    </row>
    <row r="1505" spans="1:19" x14ac:dyDescent="0.25">
      <c r="A1505" s="9"/>
      <c r="O1505" s="18"/>
      <c r="P1505" s="18"/>
      <c r="Q1505" s="18"/>
      <c r="R1505" s="18"/>
      <c r="S1505" s="18"/>
    </row>
    <row r="1506" spans="1:19" x14ac:dyDescent="0.25">
      <c r="A1506" s="9"/>
      <c r="O1506" s="18"/>
      <c r="P1506" s="18"/>
      <c r="Q1506" s="18"/>
      <c r="R1506" s="18"/>
      <c r="S1506" s="18"/>
    </row>
    <row r="1507" spans="1:19" x14ac:dyDescent="0.25">
      <c r="A1507" s="9"/>
      <c r="O1507" s="18"/>
      <c r="P1507" s="18"/>
      <c r="Q1507" s="18"/>
      <c r="R1507" s="18"/>
      <c r="S1507" s="18"/>
    </row>
    <row r="1508" spans="1:19" x14ac:dyDescent="0.25">
      <c r="A1508" s="9"/>
      <c r="O1508" s="18"/>
      <c r="P1508" s="18"/>
      <c r="Q1508" s="18"/>
      <c r="R1508" s="18"/>
      <c r="S1508" s="18"/>
    </row>
    <row r="1509" spans="1:19" x14ac:dyDescent="0.25">
      <c r="A1509" s="9"/>
      <c r="O1509" s="18"/>
      <c r="P1509" s="18"/>
      <c r="Q1509" s="18"/>
      <c r="R1509" s="18"/>
      <c r="S1509" s="18"/>
    </row>
    <row r="1510" spans="1:19" x14ac:dyDescent="0.25">
      <c r="A1510" s="9"/>
      <c r="O1510" s="18"/>
      <c r="P1510" s="18"/>
      <c r="Q1510" s="18"/>
      <c r="R1510" s="18"/>
      <c r="S1510" s="18"/>
    </row>
    <row r="1511" spans="1:19" x14ac:dyDescent="0.25">
      <c r="A1511" s="9"/>
      <c r="O1511" s="18"/>
      <c r="P1511" s="18"/>
      <c r="Q1511" s="18"/>
      <c r="R1511" s="18"/>
      <c r="S1511" s="18"/>
    </row>
    <row r="1512" spans="1:19" x14ac:dyDescent="0.25">
      <c r="A1512" s="9"/>
      <c r="O1512" s="18"/>
      <c r="P1512" s="18"/>
      <c r="Q1512" s="18"/>
      <c r="R1512" s="18"/>
      <c r="S1512" s="18"/>
    </row>
    <row r="1513" spans="1:19" x14ac:dyDescent="0.25">
      <c r="A1513" s="9"/>
      <c r="O1513" s="18"/>
      <c r="P1513" s="18"/>
      <c r="Q1513" s="18"/>
      <c r="R1513" s="18"/>
      <c r="S1513" s="18"/>
    </row>
    <row r="1514" spans="1:19" x14ac:dyDescent="0.25">
      <c r="A1514" s="9"/>
      <c r="O1514" s="18"/>
      <c r="P1514" s="18"/>
      <c r="Q1514" s="18"/>
      <c r="R1514" s="18"/>
      <c r="S1514" s="18"/>
    </row>
    <row r="1515" spans="1:19" x14ac:dyDescent="0.25">
      <c r="A1515" s="9"/>
      <c r="O1515" s="18"/>
      <c r="P1515" s="18"/>
      <c r="Q1515" s="18"/>
      <c r="R1515" s="18"/>
      <c r="S1515" s="18"/>
    </row>
    <row r="1516" spans="1:19" x14ac:dyDescent="0.25">
      <c r="A1516" s="9"/>
      <c r="O1516" s="18"/>
      <c r="P1516" s="18"/>
      <c r="Q1516" s="18"/>
      <c r="R1516" s="18"/>
      <c r="S1516" s="18"/>
    </row>
    <row r="1517" spans="1:19" x14ac:dyDescent="0.25">
      <c r="A1517" s="9"/>
      <c r="O1517" s="18"/>
      <c r="P1517" s="18"/>
      <c r="Q1517" s="18"/>
      <c r="R1517" s="18"/>
      <c r="S1517" s="18"/>
    </row>
    <row r="1518" spans="1:19" x14ac:dyDescent="0.25">
      <c r="A1518" s="9"/>
      <c r="O1518" s="18"/>
      <c r="P1518" s="18"/>
      <c r="Q1518" s="18"/>
      <c r="R1518" s="18"/>
      <c r="S1518" s="18"/>
    </row>
    <row r="1519" spans="1:19" x14ac:dyDescent="0.25">
      <c r="A1519" s="9"/>
      <c r="O1519" s="18"/>
      <c r="P1519" s="18"/>
      <c r="Q1519" s="18"/>
      <c r="R1519" s="18"/>
      <c r="S1519" s="18"/>
    </row>
    <row r="1520" spans="1:19" x14ac:dyDescent="0.25">
      <c r="A1520" s="9"/>
      <c r="O1520" s="18"/>
      <c r="P1520" s="18"/>
      <c r="Q1520" s="18"/>
      <c r="R1520" s="18"/>
      <c r="S1520" s="18"/>
    </row>
    <row r="1521" spans="1:19" x14ac:dyDescent="0.25">
      <c r="A1521" s="9"/>
      <c r="O1521" s="18"/>
      <c r="P1521" s="18"/>
      <c r="Q1521" s="18"/>
      <c r="R1521" s="18"/>
      <c r="S1521" s="18"/>
    </row>
    <row r="1522" spans="1:19" x14ac:dyDescent="0.25">
      <c r="A1522" s="9"/>
      <c r="O1522" s="18"/>
      <c r="P1522" s="18"/>
      <c r="Q1522" s="18"/>
      <c r="R1522" s="18"/>
      <c r="S1522" s="18"/>
    </row>
    <row r="1523" spans="1:19" x14ac:dyDescent="0.25">
      <c r="A1523" s="9"/>
      <c r="O1523" s="18"/>
      <c r="P1523" s="18"/>
      <c r="Q1523" s="18"/>
      <c r="R1523" s="18"/>
      <c r="S1523" s="18"/>
    </row>
    <row r="1524" spans="1:19" x14ac:dyDescent="0.25">
      <c r="A1524" s="9"/>
      <c r="O1524" s="18"/>
      <c r="P1524" s="18"/>
      <c r="Q1524" s="18"/>
      <c r="R1524" s="18"/>
      <c r="S1524" s="18"/>
    </row>
    <row r="1525" spans="1:19" x14ac:dyDescent="0.25">
      <c r="A1525" s="9"/>
      <c r="O1525" s="18"/>
      <c r="P1525" s="18"/>
      <c r="Q1525" s="18"/>
      <c r="R1525" s="18"/>
      <c r="S1525" s="18"/>
    </row>
    <row r="1526" spans="1:19" x14ac:dyDescent="0.25">
      <c r="A1526" s="9"/>
      <c r="O1526" s="18"/>
      <c r="P1526" s="18"/>
      <c r="Q1526" s="18"/>
      <c r="R1526" s="18"/>
      <c r="S1526" s="18"/>
    </row>
    <row r="1527" spans="1:19" x14ac:dyDescent="0.25">
      <c r="A1527" s="9"/>
      <c r="O1527" s="18"/>
      <c r="P1527" s="18"/>
      <c r="Q1527" s="18"/>
      <c r="R1527" s="18"/>
      <c r="S1527" s="18"/>
    </row>
    <row r="1528" spans="1:19" x14ac:dyDescent="0.25">
      <c r="A1528" s="9"/>
      <c r="O1528" s="18"/>
      <c r="P1528" s="18"/>
      <c r="Q1528" s="18"/>
      <c r="R1528" s="18"/>
      <c r="S1528" s="18"/>
    </row>
    <row r="1529" spans="1:19" x14ac:dyDescent="0.25">
      <c r="A1529" s="9"/>
      <c r="O1529" s="18"/>
      <c r="P1529" s="18"/>
      <c r="Q1529" s="18"/>
      <c r="R1529" s="18"/>
      <c r="S1529" s="18"/>
    </row>
    <row r="1530" spans="1:19" x14ac:dyDescent="0.25">
      <c r="A1530" s="9"/>
      <c r="O1530" s="18"/>
      <c r="P1530" s="18"/>
      <c r="Q1530" s="18"/>
      <c r="R1530" s="18"/>
      <c r="S1530" s="18"/>
    </row>
    <row r="1531" spans="1:19" x14ac:dyDescent="0.25">
      <c r="A1531" s="9"/>
      <c r="O1531" s="18"/>
      <c r="P1531" s="18"/>
      <c r="Q1531" s="18"/>
      <c r="R1531" s="18"/>
      <c r="S1531" s="18"/>
    </row>
    <row r="1532" spans="1:19" x14ac:dyDescent="0.25">
      <c r="A1532" s="9"/>
      <c r="O1532" s="18"/>
      <c r="P1532" s="18"/>
      <c r="Q1532" s="18"/>
      <c r="R1532" s="18"/>
      <c r="S1532" s="18"/>
    </row>
    <row r="1533" spans="1:19" x14ac:dyDescent="0.25">
      <c r="A1533" s="9"/>
      <c r="O1533" s="18"/>
      <c r="P1533" s="18"/>
      <c r="Q1533" s="18"/>
      <c r="R1533" s="18"/>
      <c r="S1533" s="18"/>
    </row>
    <row r="1534" spans="1:19" x14ac:dyDescent="0.25">
      <c r="A1534" s="9"/>
      <c r="O1534" s="18"/>
      <c r="P1534" s="18"/>
      <c r="Q1534" s="18"/>
      <c r="R1534" s="18"/>
      <c r="S1534" s="18"/>
    </row>
    <row r="1535" spans="1:19" x14ac:dyDescent="0.25">
      <c r="A1535" s="9"/>
      <c r="O1535" s="18"/>
      <c r="P1535" s="18"/>
      <c r="Q1535" s="18"/>
      <c r="R1535" s="18"/>
      <c r="S1535" s="18"/>
    </row>
    <row r="1536" spans="1:19" x14ac:dyDescent="0.25">
      <c r="A1536" s="9"/>
      <c r="O1536" s="18"/>
      <c r="P1536" s="18"/>
      <c r="Q1536" s="18"/>
      <c r="R1536" s="18"/>
      <c r="S1536" s="18"/>
    </row>
    <row r="1537" spans="1:19" x14ac:dyDescent="0.25">
      <c r="A1537" s="9"/>
      <c r="O1537" s="18"/>
      <c r="P1537" s="18"/>
      <c r="Q1537" s="18"/>
      <c r="R1537" s="18"/>
      <c r="S1537" s="18"/>
    </row>
    <row r="1538" spans="1:19" x14ac:dyDescent="0.25">
      <c r="A1538" s="9"/>
      <c r="O1538" s="18"/>
      <c r="P1538" s="18"/>
      <c r="Q1538" s="18"/>
      <c r="R1538" s="18"/>
      <c r="S1538" s="18"/>
    </row>
    <row r="1539" spans="1:19" x14ac:dyDescent="0.25">
      <c r="A1539" s="9"/>
      <c r="O1539" s="18"/>
      <c r="P1539" s="18"/>
      <c r="Q1539" s="18"/>
      <c r="R1539" s="18"/>
      <c r="S1539" s="18"/>
    </row>
    <row r="1540" spans="1:19" x14ac:dyDescent="0.25">
      <c r="A1540" s="9"/>
      <c r="O1540" s="18"/>
      <c r="P1540" s="18"/>
      <c r="Q1540" s="18"/>
      <c r="R1540" s="18"/>
      <c r="S1540" s="18"/>
    </row>
    <row r="1541" spans="1:19" x14ac:dyDescent="0.25">
      <c r="A1541" s="9"/>
      <c r="O1541" s="18"/>
      <c r="P1541" s="18"/>
      <c r="Q1541" s="18"/>
      <c r="R1541" s="18"/>
      <c r="S1541" s="18"/>
    </row>
    <row r="1542" spans="1:19" x14ac:dyDescent="0.25">
      <c r="A1542" s="9"/>
      <c r="O1542" s="18"/>
      <c r="P1542" s="18"/>
      <c r="Q1542" s="18"/>
      <c r="R1542" s="18"/>
      <c r="S1542" s="18"/>
    </row>
    <row r="1543" spans="1:19" x14ac:dyDescent="0.25">
      <c r="A1543" s="9"/>
      <c r="O1543" s="18"/>
      <c r="P1543" s="18"/>
      <c r="Q1543" s="18"/>
      <c r="R1543" s="18"/>
      <c r="S1543" s="18"/>
    </row>
    <row r="1544" spans="1:19" x14ac:dyDescent="0.25">
      <c r="A1544" s="9"/>
      <c r="O1544" s="18"/>
      <c r="P1544" s="18"/>
      <c r="Q1544" s="18"/>
      <c r="R1544" s="18"/>
      <c r="S1544" s="18"/>
    </row>
    <row r="1545" spans="1:19" x14ac:dyDescent="0.25">
      <c r="A1545" s="9"/>
      <c r="O1545" s="18"/>
      <c r="P1545" s="18"/>
      <c r="Q1545" s="18"/>
      <c r="R1545" s="18"/>
      <c r="S1545" s="18"/>
    </row>
    <row r="1546" spans="1:19" x14ac:dyDescent="0.25">
      <c r="A1546" s="9"/>
      <c r="O1546" s="18"/>
      <c r="P1546" s="18"/>
      <c r="Q1546" s="18"/>
      <c r="R1546" s="18"/>
      <c r="S1546" s="18"/>
    </row>
    <row r="1547" spans="1:19" x14ac:dyDescent="0.25">
      <c r="A1547" s="9"/>
      <c r="O1547" s="18"/>
      <c r="P1547" s="18"/>
      <c r="Q1547" s="18"/>
      <c r="R1547" s="18"/>
      <c r="S1547" s="18"/>
    </row>
    <row r="1548" spans="1:19" x14ac:dyDescent="0.25">
      <c r="A1548" s="9"/>
      <c r="O1548" s="18"/>
      <c r="P1548" s="18"/>
      <c r="Q1548" s="18"/>
      <c r="R1548" s="18"/>
      <c r="S1548" s="18"/>
    </row>
    <row r="1549" spans="1:19" x14ac:dyDescent="0.25">
      <c r="A1549" s="9"/>
      <c r="O1549" s="18"/>
      <c r="P1549" s="18"/>
      <c r="Q1549" s="18"/>
      <c r="R1549" s="18"/>
      <c r="S1549" s="18"/>
    </row>
    <row r="1550" spans="1:19" x14ac:dyDescent="0.25">
      <c r="A1550" s="9"/>
      <c r="O1550" s="18"/>
      <c r="P1550" s="18"/>
      <c r="Q1550" s="18"/>
      <c r="R1550" s="18"/>
      <c r="S1550" s="18"/>
    </row>
    <row r="1551" spans="1:19" x14ac:dyDescent="0.25">
      <c r="A1551" s="9"/>
      <c r="O1551" s="18"/>
      <c r="P1551" s="18"/>
      <c r="Q1551" s="18"/>
      <c r="R1551" s="18"/>
      <c r="S1551" s="18"/>
    </row>
    <row r="1552" spans="1:19" x14ac:dyDescent="0.25">
      <c r="A1552" s="9"/>
      <c r="O1552" s="18"/>
      <c r="P1552" s="18"/>
      <c r="Q1552" s="18"/>
      <c r="R1552" s="18"/>
      <c r="S1552" s="18"/>
    </row>
    <row r="1553" spans="1:19" x14ac:dyDescent="0.25">
      <c r="A1553" s="9"/>
      <c r="O1553" s="18"/>
      <c r="P1553" s="18"/>
      <c r="Q1553" s="18"/>
      <c r="R1553" s="18"/>
      <c r="S1553" s="18"/>
    </row>
    <row r="1554" spans="1:19" x14ac:dyDescent="0.25">
      <c r="A1554" s="9"/>
      <c r="O1554" s="18"/>
      <c r="P1554" s="18"/>
      <c r="Q1554" s="18"/>
      <c r="R1554" s="18"/>
      <c r="S1554" s="18"/>
    </row>
    <row r="1555" spans="1:19" x14ac:dyDescent="0.25">
      <c r="A1555" s="9"/>
      <c r="O1555" s="18"/>
      <c r="P1555" s="18"/>
      <c r="Q1555" s="18"/>
      <c r="R1555" s="18"/>
      <c r="S1555" s="18"/>
    </row>
    <row r="1556" spans="1:19" x14ac:dyDescent="0.25">
      <c r="A1556" s="9"/>
      <c r="O1556" s="18"/>
      <c r="P1556" s="18"/>
      <c r="Q1556" s="18"/>
      <c r="R1556" s="18"/>
      <c r="S1556" s="18"/>
    </row>
    <row r="1557" spans="1:19" x14ac:dyDescent="0.25">
      <c r="A1557" s="9"/>
      <c r="O1557" s="18"/>
      <c r="P1557" s="18"/>
      <c r="Q1557" s="18"/>
      <c r="R1557" s="18"/>
      <c r="S1557" s="18"/>
    </row>
    <row r="1558" spans="1:19" x14ac:dyDescent="0.25">
      <c r="A1558" s="9"/>
      <c r="O1558" s="18"/>
      <c r="P1558" s="18"/>
      <c r="Q1558" s="18"/>
      <c r="R1558" s="18"/>
      <c r="S1558" s="18"/>
    </row>
    <row r="1559" spans="1:19" x14ac:dyDescent="0.25">
      <c r="A1559" s="9"/>
      <c r="O1559" s="18"/>
      <c r="P1559" s="18"/>
      <c r="Q1559" s="18"/>
      <c r="R1559" s="18"/>
      <c r="S1559" s="18"/>
    </row>
    <row r="1560" spans="1:19" x14ac:dyDescent="0.25">
      <c r="A1560" s="9"/>
      <c r="O1560" s="18"/>
      <c r="P1560" s="18"/>
      <c r="Q1560" s="18"/>
      <c r="R1560" s="18"/>
      <c r="S1560" s="18"/>
    </row>
    <row r="1561" spans="1:19" x14ac:dyDescent="0.25">
      <c r="A1561" s="9"/>
      <c r="O1561" s="18"/>
      <c r="P1561" s="18"/>
      <c r="Q1561" s="18"/>
      <c r="R1561" s="18"/>
      <c r="S1561" s="18"/>
    </row>
    <row r="1562" spans="1:19" x14ac:dyDescent="0.25">
      <c r="A1562" s="9"/>
      <c r="O1562" s="18"/>
      <c r="P1562" s="18"/>
      <c r="Q1562" s="18"/>
      <c r="R1562" s="18"/>
      <c r="S1562" s="18"/>
    </row>
    <row r="1563" spans="1:19" x14ac:dyDescent="0.25">
      <c r="A1563" s="9"/>
      <c r="O1563" s="18"/>
      <c r="P1563" s="18"/>
      <c r="Q1563" s="18"/>
      <c r="R1563" s="18"/>
      <c r="S1563" s="18"/>
    </row>
    <row r="1564" spans="1:19" x14ac:dyDescent="0.25">
      <c r="A1564" s="9"/>
      <c r="O1564" s="18"/>
      <c r="P1564" s="18"/>
      <c r="Q1564" s="18"/>
      <c r="R1564" s="18"/>
      <c r="S1564" s="18"/>
    </row>
    <row r="1565" spans="1:19" x14ac:dyDescent="0.25">
      <c r="A1565" s="9"/>
      <c r="O1565" s="18"/>
      <c r="P1565" s="18"/>
      <c r="Q1565" s="18"/>
      <c r="R1565" s="18"/>
      <c r="S1565" s="18"/>
    </row>
    <row r="1566" spans="1:19" x14ac:dyDescent="0.25">
      <c r="A1566" s="9"/>
      <c r="O1566" s="18"/>
      <c r="P1566" s="18"/>
      <c r="Q1566" s="18"/>
      <c r="R1566" s="18"/>
      <c r="S1566" s="18"/>
    </row>
    <row r="1567" spans="1:19" x14ac:dyDescent="0.25">
      <c r="A1567" s="9"/>
      <c r="O1567" s="18"/>
      <c r="P1567" s="18"/>
      <c r="Q1567" s="18"/>
      <c r="R1567" s="18"/>
      <c r="S1567" s="18"/>
    </row>
    <row r="1568" spans="1:19" x14ac:dyDescent="0.25">
      <c r="A1568" s="9"/>
      <c r="O1568" s="18"/>
      <c r="P1568" s="18"/>
      <c r="Q1568" s="18"/>
      <c r="R1568" s="18"/>
      <c r="S1568" s="18"/>
    </row>
    <row r="1569" spans="1:19" x14ac:dyDescent="0.25">
      <c r="A1569" s="9"/>
      <c r="O1569" s="18"/>
      <c r="P1569" s="18"/>
      <c r="Q1569" s="18"/>
      <c r="R1569" s="18"/>
      <c r="S1569" s="18"/>
    </row>
    <row r="1570" spans="1:19" x14ac:dyDescent="0.25">
      <c r="A1570" s="9"/>
      <c r="O1570" s="18"/>
      <c r="P1570" s="18"/>
      <c r="Q1570" s="18"/>
      <c r="R1570" s="18"/>
      <c r="S1570" s="18"/>
    </row>
    <row r="1571" spans="1:19" x14ac:dyDescent="0.25">
      <c r="A1571" s="9"/>
      <c r="O1571" s="18"/>
      <c r="P1571" s="18"/>
      <c r="Q1571" s="18"/>
      <c r="R1571" s="18"/>
      <c r="S1571" s="18"/>
    </row>
    <row r="1572" spans="1:19" x14ac:dyDescent="0.25">
      <c r="A1572" s="9"/>
      <c r="O1572" s="18"/>
      <c r="P1572" s="18"/>
      <c r="Q1572" s="18"/>
      <c r="R1572" s="18"/>
      <c r="S1572" s="18"/>
    </row>
    <row r="1573" spans="1:19" x14ac:dyDescent="0.25">
      <c r="A1573" s="9"/>
      <c r="O1573" s="18"/>
      <c r="P1573" s="18"/>
      <c r="Q1573" s="18"/>
      <c r="R1573" s="18"/>
      <c r="S1573" s="18"/>
    </row>
    <row r="1574" spans="1:19" x14ac:dyDescent="0.25">
      <c r="A1574" s="9"/>
      <c r="O1574" s="18"/>
      <c r="P1574" s="18"/>
      <c r="Q1574" s="18"/>
      <c r="R1574" s="18"/>
      <c r="S1574" s="18"/>
    </row>
    <row r="1575" spans="1:19" x14ac:dyDescent="0.25">
      <c r="A1575" s="9"/>
      <c r="O1575" s="18"/>
      <c r="P1575" s="18"/>
      <c r="Q1575" s="18"/>
      <c r="R1575" s="18"/>
      <c r="S1575" s="18"/>
    </row>
    <row r="1576" spans="1:19" x14ac:dyDescent="0.25">
      <c r="A1576" s="9"/>
      <c r="O1576" s="18"/>
      <c r="P1576" s="18"/>
      <c r="Q1576" s="18"/>
      <c r="R1576" s="18"/>
      <c r="S1576" s="18"/>
    </row>
    <row r="1577" spans="1:19" x14ac:dyDescent="0.25">
      <c r="A1577" s="9"/>
      <c r="O1577" s="18"/>
      <c r="P1577" s="18"/>
      <c r="Q1577" s="18"/>
      <c r="R1577" s="18"/>
      <c r="S1577" s="18"/>
    </row>
    <row r="1578" spans="1:19" x14ac:dyDescent="0.25">
      <c r="A1578" s="9"/>
      <c r="O1578" s="18"/>
      <c r="P1578" s="18"/>
      <c r="Q1578" s="18"/>
      <c r="R1578" s="18"/>
      <c r="S1578" s="18"/>
    </row>
    <row r="1579" spans="1:19" x14ac:dyDescent="0.25">
      <c r="A1579" s="9"/>
      <c r="O1579" s="18"/>
      <c r="P1579" s="18"/>
      <c r="Q1579" s="18"/>
      <c r="R1579" s="18"/>
      <c r="S1579" s="18"/>
    </row>
    <row r="1580" spans="1:19" x14ac:dyDescent="0.25">
      <c r="A1580" s="9"/>
      <c r="O1580" s="18"/>
      <c r="P1580" s="18"/>
      <c r="Q1580" s="18"/>
      <c r="R1580" s="18"/>
      <c r="S1580" s="18"/>
    </row>
    <row r="1581" spans="1:19" x14ac:dyDescent="0.25">
      <c r="A1581" s="9"/>
      <c r="O1581" s="18"/>
      <c r="P1581" s="18"/>
      <c r="Q1581" s="18"/>
      <c r="R1581" s="18"/>
      <c r="S1581" s="18"/>
    </row>
    <row r="1582" spans="1:19" x14ac:dyDescent="0.25">
      <c r="A1582" s="9"/>
      <c r="O1582" s="18"/>
      <c r="P1582" s="18"/>
      <c r="Q1582" s="18"/>
      <c r="R1582" s="18"/>
      <c r="S1582" s="18"/>
    </row>
    <row r="1583" spans="1:19" x14ac:dyDescent="0.25">
      <c r="A1583" s="9"/>
      <c r="O1583" s="18"/>
      <c r="P1583" s="18"/>
      <c r="Q1583" s="18"/>
      <c r="R1583" s="18"/>
      <c r="S1583" s="18"/>
    </row>
    <row r="1584" spans="1:19" x14ac:dyDescent="0.25">
      <c r="A1584" s="9"/>
      <c r="O1584" s="18"/>
      <c r="P1584" s="18"/>
      <c r="Q1584" s="18"/>
      <c r="R1584" s="18"/>
      <c r="S1584" s="18"/>
    </row>
    <row r="1585" spans="1:19" x14ac:dyDescent="0.25">
      <c r="A1585" s="9"/>
      <c r="O1585" s="18"/>
      <c r="P1585" s="18"/>
      <c r="Q1585" s="18"/>
      <c r="R1585" s="18"/>
      <c r="S1585" s="18"/>
    </row>
    <row r="1586" spans="1:19" x14ac:dyDescent="0.25">
      <c r="A1586" s="9"/>
      <c r="O1586" s="18"/>
      <c r="P1586" s="18"/>
      <c r="Q1586" s="18"/>
      <c r="R1586" s="18"/>
      <c r="S1586" s="18"/>
    </row>
    <row r="1587" spans="1:19" x14ac:dyDescent="0.25">
      <c r="A1587" s="9"/>
      <c r="O1587" s="18"/>
      <c r="P1587" s="18"/>
      <c r="Q1587" s="18"/>
      <c r="R1587" s="18"/>
      <c r="S1587" s="18"/>
    </row>
    <row r="1588" spans="1:19" x14ac:dyDescent="0.25">
      <c r="A1588" s="9"/>
      <c r="O1588" s="18"/>
      <c r="P1588" s="18"/>
      <c r="Q1588" s="18"/>
      <c r="R1588" s="18"/>
      <c r="S1588" s="18"/>
    </row>
    <row r="1589" spans="1:19" x14ac:dyDescent="0.25">
      <c r="A1589" s="9"/>
      <c r="O1589" s="18"/>
      <c r="P1589" s="18"/>
      <c r="Q1589" s="18"/>
      <c r="R1589" s="18"/>
      <c r="S1589" s="18"/>
    </row>
    <row r="1590" spans="1:19" x14ac:dyDescent="0.25">
      <c r="A1590" s="9"/>
      <c r="O1590" s="18"/>
      <c r="P1590" s="18"/>
      <c r="Q1590" s="18"/>
      <c r="R1590" s="18"/>
      <c r="S1590" s="18"/>
    </row>
    <row r="1591" spans="1:19" x14ac:dyDescent="0.25">
      <c r="A1591" s="9"/>
      <c r="O1591" s="18"/>
      <c r="P1591" s="18"/>
      <c r="Q1591" s="18"/>
      <c r="R1591" s="18"/>
      <c r="S1591" s="18"/>
    </row>
    <row r="1592" spans="1:19" x14ac:dyDescent="0.25">
      <c r="A1592" s="9"/>
      <c r="O1592" s="18"/>
      <c r="P1592" s="18"/>
      <c r="Q1592" s="18"/>
      <c r="R1592" s="18"/>
      <c r="S1592" s="18"/>
    </row>
    <row r="1593" spans="1:19" x14ac:dyDescent="0.25">
      <c r="A1593" s="9"/>
      <c r="O1593" s="18"/>
      <c r="P1593" s="18"/>
      <c r="Q1593" s="18"/>
      <c r="R1593" s="18"/>
      <c r="S1593" s="18"/>
    </row>
    <row r="1594" spans="1:19" x14ac:dyDescent="0.25">
      <c r="A1594" s="9"/>
      <c r="O1594" s="18"/>
      <c r="P1594" s="18"/>
      <c r="Q1594" s="18"/>
      <c r="R1594" s="18"/>
      <c r="S1594" s="18"/>
    </row>
    <row r="1595" spans="1:19" x14ac:dyDescent="0.25">
      <c r="A1595" s="9"/>
      <c r="O1595" s="18"/>
      <c r="P1595" s="18"/>
      <c r="Q1595" s="18"/>
      <c r="R1595" s="18"/>
      <c r="S1595" s="18"/>
    </row>
    <row r="1596" spans="1:19" x14ac:dyDescent="0.25">
      <c r="A1596" s="9"/>
      <c r="O1596" s="18"/>
      <c r="P1596" s="18"/>
      <c r="Q1596" s="18"/>
      <c r="R1596" s="18"/>
      <c r="S1596" s="18"/>
    </row>
    <row r="1597" spans="1:19" x14ac:dyDescent="0.25">
      <c r="A1597" s="9"/>
      <c r="O1597" s="18"/>
      <c r="P1597" s="18"/>
      <c r="Q1597" s="18"/>
      <c r="R1597" s="18"/>
      <c r="S1597" s="18"/>
    </row>
    <row r="1598" spans="1:19" x14ac:dyDescent="0.25">
      <c r="A1598" s="9"/>
      <c r="O1598" s="18"/>
      <c r="P1598" s="18"/>
      <c r="Q1598" s="18"/>
      <c r="R1598" s="18"/>
      <c r="S1598" s="18"/>
    </row>
    <row r="1599" spans="1:19" x14ac:dyDescent="0.25">
      <c r="A1599" s="9"/>
      <c r="O1599" s="18"/>
      <c r="P1599" s="18"/>
      <c r="Q1599" s="18"/>
      <c r="R1599" s="18"/>
      <c r="S1599" s="18"/>
    </row>
    <row r="1600" spans="1:19" x14ac:dyDescent="0.25">
      <c r="A1600" s="9"/>
      <c r="O1600" s="18"/>
      <c r="P1600" s="18"/>
      <c r="Q1600" s="18"/>
      <c r="R1600" s="18"/>
      <c r="S1600" s="18"/>
    </row>
    <row r="1601" spans="1:19" x14ac:dyDescent="0.25">
      <c r="A1601" s="9"/>
      <c r="O1601" s="18"/>
      <c r="P1601" s="18"/>
      <c r="Q1601" s="18"/>
      <c r="R1601" s="18"/>
      <c r="S1601" s="18"/>
    </row>
    <row r="1602" spans="1:19" x14ac:dyDescent="0.25">
      <c r="A1602" s="9"/>
      <c r="O1602" s="18"/>
      <c r="P1602" s="18"/>
      <c r="Q1602" s="18"/>
      <c r="R1602" s="18"/>
      <c r="S1602" s="18"/>
    </row>
    <row r="1603" spans="1:19" x14ac:dyDescent="0.25">
      <c r="A1603" s="9"/>
      <c r="O1603" s="18"/>
      <c r="P1603" s="18"/>
      <c r="Q1603" s="18"/>
      <c r="R1603" s="18"/>
      <c r="S1603" s="18"/>
    </row>
    <row r="1604" spans="1:19" x14ac:dyDescent="0.25">
      <c r="A1604" s="9"/>
      <c r="O1604" s="18"/>
      <c r="P1604" s="18"/>
      <c r="Q1604" s="18"/>
      <c r="R1604" s="18"/>
      <c r="S1604" s="18"/>
    </row>
    <row r="1605" spans="1:19" x14ac:dyDescent="0.25">
      <c r="A1605" s="9"/>
      <c r="O1605" s="18"/>
      <c r="P1605" s="18"/>
      <c r="Q1605" s="18"/>
      <c r="R1605" s="18"/>
      <c r="S1605" s="18"/>
    </row>
    <row r="1606" spans="1:19" x14ac:dyDescent="0.25">
      <c r="A1606" s="9"/>
      <c r="O1606" s="18"/>
      <c r="P1606" s="18"/>
      <c r="Q1606" s="18"/>
      <c r="R1606" s="18"/>
      <c r="S1606" s="18"/>
    </row>
    <row r="1607" spans="1:19" x14ac:dyDescent="0.25">
      <c r="A1607" s="9"/>
      <c r="O1607" s="18"/>
      <c r="P1607" s="18"/>
      <c r="Q1607" s="18"/>
      <c r="R1607" s="18"/>
      <c r="S1607" s="18"/>
    </row>
    <row r="1608" spans="1:19" x14ac:dyDescent="0.25">
      <c r="A1608" s="9"/>
      <c r="O1608" s="18"/>
      <c r="P1608" s="18"/>
      <c r="Q1608" s="18"/>
      <c r="R1608" s="18"/>
      <c r="S1608" s="18"/>
    </row>
    <row r="1609" spans="1:19" x14ac:dyDescent="0.25">
      <c r="A1609" s="9"/>
      <c r="O1609" s="18"/>
      <c r="P1609" s="18"/>
      <c r="Q1609" s="18"/>
      <c r="R1609" s="18"/>
      <c r="S1609" s="18"/>
    </row>
    <row r="1610" spans="1:19" x14ac:dyDescent="0.25">
      <c r="A1610" s="9"/>
      <c r="O1610" s="18"/>
      <c r="P1610" s="18"/>
      <c r="Q1610" s="18"/>
      <c r="R1610" s="18"/>
      <c r="S1610" s="18"/>
    </row>
    <row r="1611" spans="1:19" x14ac:dyDescent="0.25">
      <c r="A1611" s="9"/>
      <c r="O1611" s="18"/>
      <c r="P1611" s="18"/>
      <c r="Q1611" s="18"/>
      <c r="R1611" s="18"/>
      <c r="S1611" s="18"/>
    </row>
    <row r="1612" spans="1:19" x14ac:dyDescent="0.25">
      <c r="A1612" s="9"/>
      <c r="O1612" s="18"/>
      <c r="P1612" s="18"/>
      <c r="Q1612" s="18"/>
      <c r="R1612" s="18"/>
      <c r="S1612" s="18"/>
    </row>
    <row r="1613" spans="1:19" x14ac:dyDescent="0.25">
      <c r="A1613" s="9"/>
      <c r="O1613" s="18"/>
      <c r="P1613" s="18"/>
      <c r="Q1613" s="18"/>
      <c r="R1613" s="18"/>
      <c r="S1613" s="18"/>
    </row>
    <row r="1614" spans="1:19" x14ac:dyDescent="0.25">
      <c r="A1614" s="9"/>
      <c r="O1614" s="18"/>
      <c r="P1614" s="18"/>
      <c r="Q1614" s="18"/>
      <c r="R1614" s="18"/>
      <c r="S1614" s="18"/>
    </row>
    <row r="1615" spans="1:19" x14ac:dyDescent="0.25">
      <c r="A1615" s="9"/>
      <c r="O1615" s="18"/>
      <c r="P1615" s="18"/>
      <c r="Q1615" s="18"/>
      <c r="R1615" s="18"/>
      <c r="S1615" s="18"/>
    </row>
    <row r="1616" spans="1:19" x14ac:dyDescent="0.25">
      <c r="A1616" s="9"/>
      <c r="O1616" s="18"/>
      <c r="P1616" s="18"/>
      <c r="Q1616" s="18"/>
      <c r="R1616" s="18"/>
      <c r="S1616" s="18"/>
    </row>
    <row r="1617" spans="1:19" x14ac:dyDescent="0.25">
      <c r="A1617" s="9"/>
      <c r="O1617" s="18"/>
      <c r="P1617" s="18"/>
      <c r="Q1617" s="18"/>
      <c r="R1617" s="18"/>
      <c r="S1617" s="18"/>
    </row>
    <row r="1618" spans="1:19" x14ac:dyDescent="0.25">
      <c r="A1618" s="9"/>
      <c r="O1618" s="18"/>
      <c r="P1618" s="18"/>
      <c r="Q1618" s="18"/>
      <c r="R1618" s="18"/>
      <c r="S1618" s="18"/>
    </row>
    <row r="1619" spans="1:19" x14ac:dyDescent="0.25">
      <c r="A1619" s="9"/>
      <c r="O1619" s="18"/>
      <c r="P1619" s="18"/>
      <c r="Q1619" s="18"/>
      <c r="R1619" s="18"/>
      <c r="S1619" s="18"/>
    </row>
    <row r="1620" spans="1:19" x14ac:dyDescent="0.25">
      <c r="A1620" s="9"/>
      <c r="O1620" s="18"/>
      <c r="P1620" s="18"/>
      <c r="Q1620" s="18"/>
      <c r="R1620" s="18"/>
      <c r="S1620" s="18"/>
    </row>
    <row r="1621" spans="1:19" x14ac:dyDescent="0.25">
      <c r="A1621" s="9"/>
      <c r="O1621" s="18"/>
      <c r="P1621" s="18"/>
      <c r="Q1621" s="18"/>
      <c r="R1621" s="18"/>
      <c r="S1621" s="18"/>
    </row>
    <row r="1622" spans="1:19" x14ac:dyDescent="0.25">
      <c r="A1622" s="9"/>
      <c r="O1622" s="18"/>
      <c r="P1622" s="18"/>
      <c r="Q1622" s="18"/>
      <c r="R1622" s="18"/>
      <c r="S1622" s="18"/>
    </row>
    <row r="1623" spans="1:19" x14ac:dyDescent="0.25">
      <c r="A1623" s="9"/>
      <c r="O1623" s="18"/>
      <c r="P1623" s="18"/>
      <c r="Q1623" s="18"/>
      <c r="R1623" s="18"/>
      <c r="S1623" s="18"/>
    </row>
    <row r="1624" spans="1:19" x14ac:dyDescent="0.25">
      <c r="A1624" s="9"/>
      <c r="O1624" s="18"/>
      <c r="P1624" s="18"/>
      <c r="Q1624" s="18"/>
      <c r="R1624" s="18"/>
      <c r="S1624" s="18"/>
    </row>
    <row r="1625" spans="1:19" x14ac:dyDescent="0.25">
      <c r="A1625" s="9"/>
      <c r="O1625" s="18"/>
      <c r="P1625" s="18"/>
      <c r="Q1625" s="18"/>
      <c r="R1625" s="18"/>
      <c r="S1625" s="18"/>
    </row>
    <row r="1626" spans="1:19" x14ac:dyDescent="0.25">
      <c r="A1626" s="9"/>
      <c r="O1626" s="18"/>
      <c r="P1626" s="18"/>
      <c r="Q1626" s="18"/>
      <c r="R1626" s="18"/>
      <c r="S1626" s="18"/>
    </row>
    <row r="1627" spans="1:19" x14ac:dyDescent="0.25">
      <c r="A1627" s="9"/>
      <c r="O1627" s="18"/>
      <c r="P1627" s="18"/>
      <c r="Q1627" s="18"/>
      <c r="R1627" s="18"/>
      <c r="S1627" s="18"/>
    </row>
    <row r="1628" spans="1:19" x14ac:dyDescent="0.25">
      <c r="A1628" s="9"/>
      <c r="O1628" s="18"/>
      <c r="P1628" s="18"/>
      <c r="Q1628" s="18"/>
      <c r="R1628" s="18"/>
      <c r="S1628" s="18"/>
    </row>
    <row r="1629" spans="1:19" x14ac:dyDescent="0.25">
      <c r="A1629" s="9"/>
      <c r="O1629" s="18"/>
      <c r="P1629" s="18"/>
      <c r="Q1629" s="18"/>
      <c r="R1629" s="18"/>
      <c r="S1629" s="18"/>
    </row>
    <row r="1630" spans="1:19" x14ac:dyDescent="0.25">
      <c r="A1630" s="9"/>
      <c r="O1630" s="18"/>
      <c r="P1630" s="18"/>
      <c r="Q1630" s="18"/>
      <c r="R1630" s="18"/>
      <c r="S1630" s="18"/>
    </row>
    <row r="1631" spans="1:19" x14ac:dyDescent="0.25">
      <c r="A1631" s="9"/>
      <c r="O1631" s="18"/>
      <c r="P1631" s="18"/>
      <c r="Q1631" s="18"/>
      <c r="R1631" s="18"/>
      <c r="S1631" s="18"/>
    </row>
    <row r="1632" spans="1:19" x14ac:dyDescent="0.25">
      <c r="A1632" s="9"/>
      <c r="O1632" s="18"/>
      <c r="P1632" s="18"/>
      <c r="Q1632" s="18"/>
      <c r="R1632" s="18"/>
      <c r="S1632" s="18"/>
    </row>
    <row r="1633" spans="1:19" x14ac:dyDescent="0.25">
      <c r="A1633" s="9"/>
      <c r="O1633" s="18"/>
      <c r="P1633" s="18"/>
      <c r="Q1633" s="18"/>
      <c r="R1633" s="18"/>
      <c r="S1633" s="18"/>
    </row>
    <row r="1634" spans="1:19" x14ac:dyDescent="0.25">
      <c r="A1634" s="9"/>
      <c r="O1634" s="18"/>
      <c r="P1634" s="18"/>
      <c r="Q1634" s="18"/>
      <c r="R1634" s="18"/>
      <c r="S1634" s="18"/>
    </row>
    <row r="1635" spans="1:19" x14ac:dyDescent="0.25">
      <c r="A1635" s="9"/>
      <c r="O1635" s="18"/>
      <c r="P1635" s="18"/>
      <c r="Q1635" s="18"/>
      <c r="R1635" s="18"/>
      <c r="S1635" s="18"/>
    </row>
    <row r="1636" spans="1:19" x14ac:dyDescent="0.25">
      <c r="A1636" s="9"/>
      <c r="O1636" s="18"/>
      <c r="P1636" s="18"/>
      <c r="Q1636" s="18"/>
      <c r="R1636" s="18"/>
      <c r="S1636" s="18"/>
    </row>
    <row r="1637" spans="1:19" x14ac:dyDescent="0.25">
      <c r="A1637" s="9"/>
      <c r="O1637" s="18"/>
      <c r="P1637" s="18"/>
      <c r="Q1637" s="18"/>
      <c r="R1637" s="18"/>
      <c r="S1637" s="18"/>
    </row>
    <row r="1638" spans="1:19" x14ac:dyDescent="0.25">
      <c r="A1638" s="9"/>
      <c r="O1638" s="18"/>
      <c r="P1638" s="18"/>
      <c r="Q1638" s="18"/>
      <c r="R1638" s="18"/>
      <c r="S1638" s="18"/>
    </row>
    <row r="1639" spans="1:19" x14ac:dyDescent="0.25">
      <c r="A1639" s="9"/>
      <c r="O1639" s="18"/>
      <c r="P1639" s="18"/>
      <c r="Q1639" s="18"/>
      <c r="R1639" s="18"/>
      <c r="S1639" s="18"/>
    </row>
    <row r="1640" spans="1:19" x14ac:dyDescent="0.25">
      <c r="A1640" s="9"/>
      <c r="O1640" s="18"/>
      <c r="P1640" s="18"/>
      <c r="Q1640" s="18"/>
      <c r="R1640" s="18"/>
      <c r="S1640" s="18"/>
    </row>
    <row r="1641" spans="1:19" x14ac:dyDescent="0.25">
      <c r="A1641" s="9"/>
      <c r="O1641" s="18"/>
      <c r="P1641" s="18"/>
      <c r="Q1641" s="18"/>
      <c r="R1641" s="18"/>
      <c r="S1641" s="18"/>
    </row>
    <row r="1642" spans="1:19" x14ac:dyDescent="0.25">
      <c r="A1642" s="9"/>
      <c r="O1642" s="18"/>
      <c r="P1642" s="18"/>
      <c r="Q1642" s="18"/>
      <c r="R1642" s="18"/>
      <c r="S1642" s="18"/>
    </row>
    <row r="1643" spans="1:19" x14ac:dyDescent="0.25">
      <c r="A1643" s="9"/>
      <c r="O1643" s="18"/>
      <c r="P1643" s="18"/>
      <c r="Q1643" s="18"/>
      <c r="R1643" s="18"/>
      <c r="S1643" s="18"/>
    </row>
    <row r="1644" spans="1:19" x14ac:dyDescent="0.25">
      <c r="A1644" s="9"/>
      <c r="O1644" s="18"/>
      <c r="P1644" s="18"/>
      <c r="Q1644" s="18"/>
      <c r="R1644" s="18"/>
      <c r="S1644" s="18"/>
    </row>
    <row r="1645" spans="1:19" x14ac:dyDescent="0.25">
      <c r="A1645" s="9"/>
      <c r="O1645" s="18"/>
      <c r="P1645" s="18"/>
      <c r="Q1645" s="18"/>
      <c r="R1645" s="18"/>
      <c r="S1645" s="18"/>
    </row>
    <row r="1646" spans="1:19" x14ac:dyDescent="0.25">
      <c r="A1646" s="9"/>
      <c r="O1646" s="18"/>
      <c r="P1646" s="18"/>
      <c r="Q1646" s="18"/>
      <c r="R1646" s="18"/>
      <c r="S1646" s="18"/>
    </row>
    <row r="1647" spans="1:19" x14ac:dyDescent="0.25">
      <c r="A1647" s="9"/>
      <c r="O1647" s="18"/>
      <c r="P1647" s="18"/>
      <c r="Q1647" s="18"/>
      <c r="R1647" s="18"/>
      <c r="S1647" s="18"/>
    </row>
    <row r="1648" spans="1:19" x14ac:dyDescent="0.25">
      <c r="A1648" s="9"/>
      <c r="O1648" s="18"/>
      <c r="P1648" s="18"/>
      <c r="Q1648" s="18"/>
      <c r="R1648" s="18"/>
      <c r="S1648" s="18"/>
    </row>
    <row r="1649" spans="1:19" x14ac:dyDescent="0.25">
      <c r="A1649" s="9"/>
      <c r="O1649" s="18"/>
      <c r="P1649" s="18"/>
      <c r="Q1649" s="18"/>
      <c r="R1649" s="18"/>
      <c r="S1649" s="18"/>
    </row>
    <row r="1650" spans="1:19" x14ac:dyDescent="0.25">
      <c r="A1650" s="9"/>
      <c r="O1650" s="18"/>
      <c r="P1650" s="18"/>
      <c r="Q1650" s="18"/>
      <c r="R1650" s="18"/>
      <c r="S1650" s="18"/>
    </row>
    <row r="1651" spans="1:19" x14ac:dyDescent="0.25">
      <c r="A1651" s="9"/>
      <c r="O1651" s="18"/>
      <c r="P1651" s="18"/>
      <c r="Q1651" s="18"/>
      <c r="R1651" s="18"/>
      <c r="S1651" s="18"/>
    </row>
    <row r="1652" spans="1:19" x14ac:dyDescent="0.25">
      <c r="A1652" s="9"/>
      <c r="O1652" s="18"/>
      <c r="P1652" s="18"/>
      <c r="Q1652" s="18"/>
      <c r="R1652" s="18"/>
      <c r="S1652" s="18"/>
    </row>
    <row r="1653" spans="1:19" x14ac:dyDescent="0.25">
      <c r="A1653" s="9"/>
      <c r="O1653" s="18"/>
      <c r="P1653" s="18"/>
      <c r="Q1653" s="18"/>
      <c r="R1653" s="18"/>
      <c r="S1653" s="18"/>
    </row>
    <row r="1654" spans="1:19" x14ac:dyDescent="0.25">
      <c r="A1654" s="9"/>
      <c r="O1654" s="18"/>
      <c r="P1654" s="18"/>
      <c r="Q1654" s="18"/>
      <c r="R1654" s="18"/>
      <c r="S1654" s="18"/>
    </row>
    <row r="1655" spans="1:19" x14ac:dyDescent="0.25">
      <c r="A1655" s="9"/>
      <c r="O1655" s="18"/>
      <c r="P1655" s="18"/>
      <c r="Q1655" s="18"/>
      <c r="R1655" s="18"/>
      <c r="S1655" s="18"/>
    </row>
    <row r="1656" spans="1:19" x14ac:dyDescent="0.25">
      <c r="A1656" s="9"/>
      <c r="O1656" s="18"/>
      <c r="P1656" s="18"/>
      <c r="Q1656" s="18"/>
      <c r="R1656" s="18"/>
      <c r="S1656" s="18"/>
    </row>
    <row r="1657" spans="1:19" x14ac:dyDescent="0.25">
      <c r="A1657" s="9"/>
      <c r="O1657" s="18"/>
      <c r="P1657" s="18"/>
      <c r="Q1657" s="18"/>
      <c r="R1657" s="18"/>
      <c r="S1657" s="18"/>
    </row>
    <row r="1658" spans="1:19" x14ac:dyDescent="0.25">
      <c r="A1658" s="9"/>
      <c r="O1658" s="18"/>
      <c r="P1658" s="18"/>
      <c r="Q1658" s="18"/>
      <c r="R1658" s="18"/>
      <c r="S1658" s="18"/>
    </row>
    <row r="1659" spans="1:19" x14ac:dyDescent="0.25">
      <c r="A1659" s="9"/>
      <c r="O1659" s="18"/>
      <c r="P1659" s="18"/>
      <c r="Q1659" s="18"/>
      <c r="R1659" s="18"/>
      <c r="S1659" s="18"/>
    </row>
    <row r="1660" spans="1:19" x14ac:dyDescent="0.25">
      <c r="A1660" s="9"/>
      <c r="O1660" s="18"/>
      <c r="P1660" s="18"/>
      <c r="Q1660" s="18"/>
      <c r="R1660" s="18"/>
      <c r="S1660" s="18"/>
    </row>
    <row r="1661" spans="1:19" x14ac:dyDescent="0.25">
      <c r="A1661" s="9"/>
      <c r="O1661" s="18"/>
      <c r="P1661" s="18"/>
      <c r="Q1661" s="18"/>
      <c r="R1661" s="18"/>
      <c r="S1661" s="18"/>
    </row>
    <row r="1662" spans="1:19" x14ac:dyDescent="0.25">
      <c r="A1662" s="9"/>
      <c r="O1662" s="18"/>
      <c r="P1662" s="18"/>
      <c r="Q1662" s="18"/>
      <c r="R1662" s="18"/>
      <c r="S1662" s="18"/>
    </row>
    <row r="1663" spans="1:19" x14ac:dyDescent="0.25">
      <c r="A1663" s="9"/>
      <c r="O1663" s="18"/>
      <c r="P1663" s="18"/>
      <c r="Q1663" s="18"/>
      <c r="R1663" s="18"/>
      <c r="S1663" s="18"/>
    </row>
    <row r="1664" spans="1:19" x14ac:dyDescent="0.25">
      <c r="A1664" s="9"/>
      <c r="O1664" s="18"/>
      <c r="P1664" s="18"/>
      <c r="Q1664" s="18"/>
      <c r="R1664" s="18"/>
      <c r="S1664" s="18"/>
    </row>
    <row r="1665" spans="1:19" x14ac:dyDescent="0.25">
      <c r="A1665" s="9"/>
      <c r="O1665" s="18"/>
      <c r="P1665" s="18"/>
      <c r="Q1665" s="18"/>
      <c r="R1665" s="18"/>
      <c r="S1665" s="18"/>
    </row>
    <row r="1666" spans="1:19" x14ac:dyDescent="0.25">
      <c r="A1666" s="9"/>
      <c r="O1666" s="18"/>
      <c r="P1666" s="18"/>
      <c r="Q1666" s="18"/>
      <c r="R1666" s="18"/>
      <c r="S1666" s="18"/>
    </row>
    <row r="1667" spans="1:19" x14ac:dyDescent="0.25">
      <c r="A1667" s="9"/>
      <c r="O1667" s="18"/>
      <c r="P1667" s="18"/>
      <c r="Q1667" s="18"/>
      <c r="R1667" s="18"/>
      <c r="S1667" s="18"/>
    </row>
    <row r="1668" spans="1:19" x14ac:dyDescent="0.25">
      <c r="A1668" s="9"/>
      <c r="O1668" s="18"/>
      <c r="P1668" s="18"/>
      <c r="Q1668" s="18"/>
      <c r="R1668" s="18"/>
      <c r="S1668" s="18"/>
    </row>
    <row r="1669" spans="1:19" x14ac:dyDescent="0.25">
      <c r="A1669" s="9"/>
      <c r="O1669" s="18"/>
      <c r="P1669" s="18"/>
      <c r="Q1669" s="18"/>
      <c r="R1669" s="18"/>
      <c r="S1669" s="18"/>
    </row>
    <row r="1670" spans="1:19" x14ac:dyDescent="0.25">
      <c r="A1670" s="9"/>
      <c r="O1670" s="18"/>
      <c r="P1670" s="18"/>
      <c r="Q1670" s="18"/>
      <c r="R1670" s="18"/>
      <c r="S1670" s="18"/>
    </row>
    <row r="1671" spans="1:19" x14ac:dyDescent="0.25">
      <c r="A1671" s="9"/>
      <c r="O1671" s="18"/>
      <c r="P1671" s="18"/>
      <c r="Q1671" s="18"/>
      <c r="R1671" s="18"/>
      <c r="S1671" s="18"/>
    </row>
    <row r="1672" spans="1:19" x14ac:dyDescent="0.25">
      <c r="A1672" s="9"/>
      <c r="O1672" s="18"/>
      <c r="P1672" s="18"/>
      <c r="Q1672" s="18"/>
      <c r="R1672" s="18"/>
      <c r="S1672" s="18"/>
    </row>
    <row r="1673" spans="1:19" x14ac:dyDescent="0.25">
      <c r="A1673" s="9"/>
      <c r="O1673" s="18"/>
      <c r="P1673" s="18"/>
      <c r="Q1673" s="18"/>
      <c r="R1673" s="18"/>
      <c r="S1673" s="18"/>
    </row>
    <row r="1674" spans="1:19" x14ac:dyDescent="0.25">
      <c r="A1674" s="9"/>
      <c r="O1674" s="18"/>
      <c r="P1674" s="18"/>
      <c r="Q1674" s="18"/>
      <c r="R1674" s="18"/>
      <c r="S1674" s="18"/>
    </row>
    <row r="1675" spans="1:19" x14ac:dyDescent="0.25">
      <c r="A1675" s="9"/>
      <c r="O1675" s="18"/>
      <c r="P1675" s="18"/>
      <c r="Q1675" s="18"/>
      <c r="R1675" s="18"/>
      <c r="S1675" s="18"/>
    </row>
    <row r="1676" spans="1:19" x14ac:dyDescent="0.25">
      <c r="A1676" s="9"/>
      <c r="O1676" s="18"/>
      <c r="P1676" s="18"/>
      <c r="Q1676" s="18"/>
      <c r="R1676" s="18"/>
      <c r="S1676" s="18"/>
    </row>
    <row r="1677" spans="1:19" x14ac:dyDescent="0.25">
      <c r="A1677" s="9"/>
      <c r="O1677" s="18"/>
      <c r="P1677" s="18"/>
      <c r="Q1677" s="18"/>
      <c r="R1677" s="18"/>
      <c r="S1677" s="18"/>
    </row>
    <row r="1678" spans="1:19" x14ac:dyDescent="0.25">
      <c r="A1678" s="9"/>
      <c r="O1678" s="18"/>
      <c r="P1678" s="18"/>
      <c r="Q1678" s="18"/>
      <c r="R1678" s="18"/>
      <c r="S1678" s="18"/>
    </row>
    <row r="1679" spans="1:19" x14ac:dyDescent="0.25">
      <c r="A1679" s="9"/>
      <c r="O1679" s="18"/>
      <c r="P1679" s="18"/>
      <c r="Q1679" s="18"/>
      <c r="R1679" s="18"/>
      <c r="S1679" s="18"/>
    </row>
    <row r="1680" spans="1:19" x14ac:dyDescent="0.25">
      <c r="A1680" s="9"/>
      <c r="O1680" s="18"/>
      <c r="P1680" s="18"/>
      <c r="Q1680" s="18"/>
      <c r="R1680" s="18"/>
      <c r="S1680" s="18"/>
    </row>
    <row r="1681" spans="1:19" x14ac:dyDescent="0.25">
      <c r="A1681" s="9"/>
      <c r="O1681" s="18"/>
      <c r="P1681" s="18"/>
      <c r="Q1681" s="18"/>
      <c r="R1681" s="18"/>
      <c r="S1681" s="18"/>
    </row>
    <row r="1682" spans="1:19" x14ac:dyDescent="0.25">
      <c r="A1682" s="9"/>
      <c r="O1682" s="18"/>
      <c r="P1682" s="18"/>
      <c r="Q1682" s="18"/>
      <c r="R1682" s="18"/>
      <c r="S1682" s="18"/>
    </row>
    <row r="1683" spans="1:19" x14ac:dyDescent="0.25">
      <c r="A1683" s="9"/>
      <c r="O1683" s="18"/>
      <c r="P1683" s="18"/>
      <c r="Q1683" s="18"/>
      <c r="R1683" s="18"/>
      <c r="S1683" s="18"/>
    </row>
    <row r="1684" spans="1:19" x14ac:dyDescent="0.25">
      <c r="A1684" s="9"/>
      <c r="O1684" s="18"/>
      <c r="P1684" s="18"/>
      <c r="Q1684" s="18"/>
      <c r="R1684" s="18"/>
      <c r="S1684" s="18"/>
    </row>
    <row r="1685" spans="1:19" x14ac:dyDescent="0.25">
      <c r="A1685" s="9"/>
      <c r="O1685" s="18"/>
      <c r="P1685" s="18"/>
      <c r="Q1685" s="18"/>
      <c r="R1685" s="18"/>
      <c r="S1685" s="18"/>
    </row>
    <row r="1686" spans="1:19" x14ac:dyDescent="0.25">
      <c r="A1686" s="9"/>
      <c r="O1686" s="18"/>
      <c r="P1686" s="18"/>
      <c r="Q1686" s="18"/>
      <c r="R1686" s="18"/>
      <c r="S1686" s="18"/>
    </row>
    <row r="1687" spans="1:19" x14ac:dyDescent="0.25">
      <c r="A1687" s="9"/>
      <c r="O1687" s="18"/>
      <c r="P1687" s="18"/>
      <c r="Q1687" s="18"/>
      <c r="R1687" s="18"/>
      <c r="S1687" s="18"/>
    </row>
    <row r="1688" spans="1:19" x14ac:dyDescent="0.25">
      <c r="A1688" s="9"/>
      <c r="O1688" s="18"/>
      <c r="P1688" s="18"/>
      <c r="Q1688" s="18"/>
      <c r="R1688" s="18"/>
      <c r="S1688" s="18"/>
    </row>
    <row r="1689" spans="1:19" x14ac:dyDescent="0.25">
      <c r="A1689" s="9"/>
      <c r="O1689" s="18"/>
      <c r="P1689" s="18"/>
      <c r="Q1689" s="18"/>
      <c r="R1689" s="18"/>
      <c r="S1689" s="18"/>
    </row>
    <row r="1690" spans="1:19" x14ac:dyDescent="0.25">
      <c r="A1690" s="9"/>
      <c r="O1690" s="18"/>
      <c r="P1690" s="18"/>
      <c r="Q1690" s="18"/>
      <c r="R1690" s="18"/>
      <c r="S1690" s="18"/>
    </row>
    <row r="1691" spans="1:19" x14ac:dyDescent="0.25">
      <c r="A1691" s="9"/>
      <c r="O1691" s="18"/>
      <c r="P1691" s="18"/>
      <c r="Q1691" s="18"/>
      <c r="R1691" s="18"/>
      <c r="S1691" s="18"/>
    </row>
    <row r="1692" spans="1:19" x14ac:dyDescent="0.25">
      <c r="A1692" s="9"/>
      <c r="O1692" s="18"/>
      <c r="P1692" s="18"/>
      <c r="Q1692" s="18"/>
      <c r="R1692" s="18"/>
      <c r="S1692" s="18"/>
    </row>
    <row r="1693" spans="1:19" x14ac:dyDescent="0.25">
      <c r="A1693" s="9"/>
      <c r="O1693" s="18"/>
      <c r="P1693" s="18"/>
      <c r="Q1693" s="18"/>
      <c r="R1693" s="18"/>
      <c r="S1693" s="18"/>
    </row>
    <row r="1694" spans="1:19" x14ac:dyDescent="0.25">
      <c r="A1694" s="9"/>
      <c r="O1694" s="18"/>
      <c r="P1694" s="18"/>
      <c r="Q1694" s="18"/>
      <c r="R1694" s="18"/>
      <c r="S1694" s="18"/>
    </row>
    <row r="1695" spans="1:19" x14ac:dyDescent="0.25">
      <c r="A1695" s="9"/>
      <c r="O1695" s="18"/>
      <c r="P1695" s="18"/>
      <c r="Q1695" s="18"/>
      <c r="R1695" s="18"/>
      <c r="S1695" s="18"/>
    </row>
    <row r="1696" spans="1:19" x14ac:dyDescent="0.25">
      <c r="A1696" s="9"/>
      <c r="O1696" s="18"/>
      <c r="P1696" s="18"/>
      <c r="Q1696" s="18"/>
      <c r="R1696" s="18"/>
      <c r="S1696" s="18"/>
    </row>
    <row r="1697" spans="1:19" x14ac:dyDescent="0.25">
      <c r="A1697" s="9"/>
      <c r="O1697" s="18"/>
      <c r="P1697" s="18"/>
      <c r="Q1697" s="18"/>
      <c r="R1697" s="18"/>
      <c r="S1697" s="18"/>
    </row>
    <row r="1698" spans="1:19" x14ac:dyDescent="0.25">
      <c r="A1698" s="9"/>
      <c r="O1698" s="18"/>
      <c r="P1698" s="18"/>
      <c r="Q1698" s="18"/>
      <c r="R1698" s="18"/>
      <c r="S1698" s="18"/>
    </row>
    <row r="1699" spans="1:19" x14ac:dyDescent="0.25">
      <c r="A1699" s="9"/>
      <c r="O1699" s="18"/>
      <c r="P1699" s="18"/>
      <c r="Q1699" s="18"/>
      <c r="R1699" s="18"/>
      <c r="S1699" s="18"/>
    </row>
    <row r="1700" spans="1:19" x14ac:dyDescent="0.25">
      <c r="A1700" s="9"/>
      <c r="O1700" s="18"/>
      <c r="P1700" s="18"/>
      <c r="Q1700" s="18"/>
      <c r="R1700" s="18"/>
      <c r="S1700" s="18"/>
    </row>
    <row r="1701" spans="1:19" x14ac:dyDescent="0.25">
      <c r="A1701" s="9"/>
      <c r="O1701" s="18"/>
      <c r="P1701" s="18"/>
      <c r="Q1701" s="18"/>
      <c r="R1701" s="18"/>
      <c r="S1701" s="18"/>
    </row>
    <row r="1702" spans="1:19" x14ac:dyDescent="0.25">
      <c r="A1702" s="9"/>
      <c r="O1702" s="18"/>
      <c r="P1702" s="18"/>
      <c r="Q1702" s="18"/>
      <c r="R1702" s="18"/>
      <c r="S1702" s="18"/>
    </row>
    <row r="1703" spans="1:19" x14ac:dyDescent="0.25">
      <c r="A1703" s="9"/>
      <c r="O1703" s="18"/>
      <c r="P1703" s="18"/>
      <c r="Q1703" s="18"/>
      <c r="R1703" s="18"/>
      <c r="S1703" s="18"/>
    </row>
    <row r="1704" spans="1:19" x14ac:dyDescent="0.25">
      <c r="A1704" s="9"/>
      <c r="O1704" s="18"/>
      <c r="P1704" s="18"/>
      <c r="Q1704" s="18"/>
      <c r="R1704" s="18"/>
      <c r="S1704" s="18"/>
    </row>
    <row r="1705" spans="1:19" x14ac:dyDescent="0.25">
      <c r="A1705" s="9"/>
      <c r="O1705" s="18"/>
      <c r="P1705" s="18"/>
      <c r="Q1705" s="18"/>
      <c r="R1705" s="18"/>
      <c r="S1705" s="18"/>
    </row>
    <row r="1706" spans="1:19" x14ac:dyDescent="0.25">
      <c r="A1706" s="9"/>
      <c r="O1706" s="18"/>
      <c r="P1706" s="18"/>
      <c r="Q1706" s="18"/>
      <c r="R1706" s="18"/>
      <c r="S1706" s="18"/>
    </row>
    <row r="1707" spans="1:19" x14ac:dyDescent="0.25">
      <c r="A1707" s="9"/>
      <c r="O1707" s="18"/>
      <c r="P1707" s="18"/>
      <c r="Q1707" s="18"/>
      <c r="R1707" s="18"/>
      <c r="S1707" s="18"/>
    </row>
    <row r="1708" spans="1:19" x14ac:dyDescent="0.25">
      <c r="A1708" s="9"/>
      <c r="O1708" s="18"/>
      <c r="P1708" s="18"/>
      <c r="Q1708" s="18"/>
      <c r="R1708" s="18"/>
      <c r="S1708" s="18"/>
    </row>
    <row r="1709" spans="1:19" x14ac:dyDescent="0.25">
      <c r="A1709" s="9"/>
      <c r="O1709" s="18"/>
      <c r="P1709" s="18"/>
      <c r="Q1709" s="18"/>
      <c r="R1709" s="18"/>
      <c r="S1709" s="18"/>
    </row>
    <row r="1710" spans="1:19" x14ac:dyDescent="0.25">
      <c r="A1710" s="9"/>
      <c r="O1710" s="18"/>
      <c r="P1710" s="18"/>
      <c r="Q1710" s="18"/>
      <c r="R1710" s="18"/>
      <c r="S1710" s="18"/>
    </row>
    <row r="1711" spans="1:19" x14ac:dyDescent="0.25">
      <c r="A1711" s="9"/>
      <c r="O1711" s="18"/>
      <c r="P1711" s="18"/>
      <c r="Q1711" s="18"/>
      <c r="R1711" s="18"/>
      <c r="S1711" s="18"/>
    </row>
    <row r="1712" spans="1:19" x14ac:dyDescent="0.25">
      <c r="A1712" s="9"/>
      <c r="O1712" s="18"/>
      <c r="P1712" s="18"/>
      <c r="Q1712" s="18"/>
      <c r="R1712" s="18"/>
      <c r="S1712" s="18"/>
    </row>
    <row r="1713" spans="1:19" x14ac:dyDescent="0.25">
      <c r="A1713" s="9"/>
      <c r="O1713" s="18"/>
      <c r="P1713" s="18"/>
      <c r="Q1713" s="18"/>
      <c r="R1713" s="18"/>
      <c r="S1713" s="18"/>
    </row>
    <row r="1714" spans="1:19" x14ac:dyDescent="0.25">
      <c r="A1714" s="9"/>
      <c r="O1714" s="18"/>
      <c r="P1714" s="18"/>
      <c r="Q1714" s="18"/>
      <c r="R1714" s="18"/>
      <c r="S1714" s="18"/>
    </row>
    <row r="1715" spans="1:19" x14ac:dyDescent="0.25">
      <c r="A1715" s="9"/>
      <c r="O1715" s="18"/>
      <c r="P1715" s="18"/>
      <c r="Q1715" s="18"/>
      <c r="R1715" s="18"/>
      <c r="S1715" s="18"/>
    </row>
    <row r="1716" spans="1:19" x14ac:dyDescent="0.25">
      <c r="A1716" s="9"/>
      <c r="O1716" s="18"/>
      <c r="P1716" s="18"/>
      <c r="Q1716" s="18"/>
      <c r="R1716" s="18"/>
      <c r="S1716" s="18"/>
    </row>
    <row r="1717" spans="1:19" x14ac:dyDescent="0.25">
      <c r="A1717" s="9"/>
      <c r="O1717" s="18"/>
      <c r="P1717" s="18"/>
      <c r="Q1717" s="18"/>
      <c r="R1717" s="18"/>
      <c r="S1717" s="18"/>
    </row>
    <row r="1718" spans="1:19" x14ac:dyDescent="0.25">
      <c r="A1718" s="9"/>
      <c r="O1718" s="18"/>
      <c r="P1718" s="18"/>
      <c r="Q1718" s="18"/>
      <c r="R1718" s="18"/>
      <c r="S1718" s="18"/>
    </row>
    <row r="1719" spans="1:19" x14ac:dyDescent="0.25">
      <c r="A1719" s="9"/>
      <c r="O1719" s="18"/>
      <c r="P1719" s="18"/>
      <c r="Q1719" s="18"/>
      <c r="R1719" s="18"/>
      <c r="S1719" s="18"/>
    </row>
    <row r="1720" spans="1:19" x14ac:dyDescent="0.25">
      <c r="A1720" s="9"/>
      <c r="O1720" s="18"/>
      <c r="P1720" s="18"/>
      <c r="Q1720" s="18"/>
      <c r="R1720" s="18"/>
      <c r="S1720" s="18"/>
    </row>
    <row r="1721" spans="1:19" x14ac:dyDescent="0.25">
      <c r="A1721" s="9"/>
      <c r="O1721" s="18"/>
      <c r="P1721" s="18"/>
      <c r="Q1721" s="18"/>
      <c r="R1721" s="18"/>
      <c r="S1721" s="18"/>
    </row>
    <row r="1722" spans="1:19" x14ac:dyDescent="0.25">
      <c r="A1722" s="9"/>
      <c r="O1722" s="18"/>
      <c r="P1722" s="18"/>
      <c r="Q1722" s="18"/>
      <c r="R1722" s="18"/>
      <c r="S1722" s="18"/>
    </row>
    <row r="1723" spans="1:19" x14ac:dyDescent="0.25">
      <c r="A1723" s="9"/>
      <c r="O1723" s="18"/>
      <c r="P1723" s="18"/>
      <c r="Q1723" s="18"/>
      <c r="R1723" s="18"/>
      <c r="S1723" s="18"/>
    </row>
    <row r="1724" spans="1:19" x14ac:dyDescent="0.25">
      <c r="A1724" s="9"/>
      <c r="O1724" s="18"/>
      <c r="P1724" s="18"/>
      <c r="Q1724" s="18"/>
      <c r="R1724" s="18"/>
      <c r="S1724" s="18"/>
    </row>
    <row r="1725" spans="1:19" x14ac:dyDescent="0.25">
      <c r="A1725" s="9"/>
      <c r="O1725" s="18"/>
      <c r="P1725" s="18"/>
      <c r="Q1725" s="18"/>
      <c r="R1725" s="18"/>
      <c r="S1725" s="18"/>
    </row>
    <row r="1726" spans="1:19" x14ac:dyDescent="0.25">
      <c r="A1726" s="9"/>
      <c r="O1726" s="18"/>
      <c r="P1726" s="18"/>
      <c r="Q1726" s="18"/>
      <c r="R1726" s="18"/>
      <c r="S1726" s="18"/>
    </row>
    <row r="1727" spans="1:19" x14ac:dyDescent="0.25">
      <c r="A1727" s="9"/>
      <c r="O1727" s="18"/>
      <c r="P1727" s="18"/>
      <c r="Q1727" s="18"/>
      <c r="R1727" s="18"/>
      <c r="S1727" s="18"/>
    </row>
    <row r="1728" spans="1:19" x14ac:dyDescent="0.25">
      <c r="A1728" s="9"/>
      <c r="O1728" s="18"/>
      <c r="P1728" s="18"/>
      <c r="Q1728" s="18"/>
      <c r="R1728" s="18"/>
      <c r="S1728" s="18"/>
    </row>
    <row r="1729" spans="1:19" x14ac:dyDescent="0.25">
      <c r="A1729" s="9"/>
      <c r="O1729" s="18"/>
      <c r="P1729" s="18"/>
      <c r="Q1729" s="18"/>
      <c r="R1729" s="18"/>
      <c r="S1729" s="18"/>
    </row>
    <row r="1730" spans="1:19" x14ac:dyDescent="0.25">
      <c r="A1730" s="9"/>
      <c r="O1730" s="18"/>
      <c r="P1730" s="18"/>
      <c r="Q1730" s="18"/>
      <c r="R1730" s="18"/>
      <c r="S1730" s="18"/>
    </row>
    <row r="1731" spans="1:19" x14ac:dyDescent="0.25">
      <c r="A1731" s="9"/>
      <c r="O1731" s="18"/>
      <c r="P1731" s="18"/>
      <c r="Q1731" s="18"/>
      <c r="R1731" s="18"/>
      <c r="S1731" s="18"/>
    </row>
    <row r="1732" spans="1:19" x14ac:dyDescent="0.25">
      <c r="A1732" s="9"/>
      <c r="O1732" s="18"/>
      <c r="P1732" s="18"/>
      <c r="Q1732" s="18"/>
      <c r="R1732" s="18"/>
      <c r="S1732" s="18"/>
    </row>
    <row r="1733" spans="1:19" x14ac:dyDescent="0.25">
      <c r="A1733" s="9"/>
      <c r="O1733" s="18"/>
      <c r="P1733" s="18"/>
      <c r="Q1733" s="18"/>
      <c r="R1733" s="18"/>
      <c r="S1733" s="18"/>
    </row>
    <row r="1734" spans="1:19" x14ac:dyDescent="0.25">
      <c r="A1734" s="9"/>
      <c r="O1734" s="18"/>
      <c r="P1734" s="18"/>
      <c r="Q1734" s="18"/>
      <c r="R1734" s="18"/>
      <c r="S1734" s="18"/>
    </row>
    <row r="1735" spans="1:19" x14ac:dyDescent="0.25">
      <c r="A1735" s="9"/>
      <c r="O1735" s="18"/>
      <c r="P1735" s="18"/>
      <c r="Q1735" s="18"/>
      <c r="R1735" s="18"/>
      <c r="S1735" s="18"/>
    </row>
    <row r="1736" spans="1:19" x14ac:dyDescent="0.25">
      <c r="A1736" s="9"/>
      <c r="O1736" s="18"/>
      <c r="P1736" s="18"/>
      <c r="Q1736" s="18"/>
      <c r="R1736" s="18"/>
      <c r="S1736" s="18"/>
    </row>
    <row r="1737" spans="1:19" x14ac:dyDescent="0.25">
      <c r="A1737" s="9"/>
      <c r="O1737" s="18"/>
      <c r="P1737" s="18"/>
      <c r="Q1737" s="18"/>
      <c r="R1737" s="18"/>
      <c r="S1737" s="18"/>
    </row>
    <row r="1738" spans="1:19" x14ac:dyDescent="0.25">
      <c r="A1738" s="9"/>
      <c r="O1738" s="18"/>
      <c r="P1738" s="18"/>
      <c r="Q1738" s="18"/>
      <c r="R1738" s="18"/>
      <c r="S1738" s="18"/>
    </row>
    <row r="1739" spans="1:19" x14ac:dyDescent="0.25">
      <c r="A1739" s="9"/>
      <c r="O1739" s="18"/>
      <c r="P1739" s="18"/>
      <c r="Q1739" s="18"/>
      <c r="R1739" s="18"/>
      <c r="S1739" s="18"/>
    </row>
    <row r="1740" spans="1:19" x14ac:dyDescent="0.25">
      <c r="A1740" s="9"/>
      <c r="O1740" s="18"/>
      <c r="P1740" s="18"/>
      <c r="Q1740" s="18"/>
      <c r="R1740" s="18"/>
      <c r="S1740" s="18"/>
    </row>
    <row r="1741" spans="1:19" x14ac:dyDescent="0.25">
      <c r="A1741" s="9"/>
      <c r="O1741" s="18"/>
      <c r="P1741" s="18"/>
      <c r="Q1741" s="18"/>
      <c r="R1741" s="18"/>
      <c r="S1741" s="18"/>
    </row>
    <row r="1742" spans="1:19" x14ac:dyDescent="0.25">
      <c r="A1742" s="9"/>
      <c r="O1742" s="18"/>
      <c r="P1742" s="18"/>
      <c r="Q1742" s="18"/>
      <c r="R1742" s="18"/>
      <c r="S1742" s="18"/>
    </row>
    <row r="1743" spans="1:19" x14ac:dyDescent="0.25">
      <c r="A1743" s="9"/>
      <c r="O1743" s="18"/>
      <c r="P1743" s="18"/>
      <c r="Q1743" s="18"/>
      <c r="R1743" s="18"/>
      <c r="S1743" s="18"/>
    </row>
    <row r="1744" spans="1:19" x14ac:dyDescent="0.25">
      <c r="A1744" s="9"/>
      <c r="O1744" s="18"/>
      <c r="P1744" s="18"/>
      <c r="Q1744" s="18"/>
      <c r="R1744" s="18"/>
      <c r="S1744" s="18"/>
    </row>
    <row r="1745" spans="1:19" x14ac:dyDescent="0.25">
      <c r="A1745" s="9"/>
      <c r="O1745" s="18"/>
      <c r="P1745" s="18"/>
      <c r="Q1745" s="18"/>
      <c r="R1745" s="18"/>
      <c r="S1745" s="18"/>
    </row>
    <row r="1746" spans="1:19" x14ac:dyDescent="0.25">
      <c r="A1746" s="9"/>
      <c r="O1746" s="18"/>
      <c r="P1746" s="18"/>
      <c r="Q1746" s="18"/>
      <c r="R1746" s="18"/>
      <c r="S1746" s="18"/>
    </row>
    <row r="1747" spans="1:19" x14ac:dyDescent="0.25">
      <c r="A1747" s="9"/>
      <c r="O1747" s="18"/>
      <c r="P1747" s="18"/>
      <c r="Q1747" s="18"/>
      <c r="R1747" s="18"/>
      <c r="S1747" s="18"/>
    </row>
    <row r="1748" spans="1:19" x14ac:dyDescent="0.25">
      <c r="A1748" s="9"/>
      <c r="O1748" s="18"/>
      <c r="P1748" s="18"/>
      <c r="Q1748" s="18"/>
      <c r="R1748" s="18"/>
      <c r="S1748" s="18"/>
    </row>
    <row r="1749" spans="1:19" x14ac:dyDescent="0.25">
      <c r="A1749" s="9"/>
      <c r="O1749" s="18"/>
      <c r="P1749" s="18"/>
      <c r="Q1749" s="18"/>
      <c r="R1749" s="18"/>
      <c r="S1749" s="18"/>
    </row>
    <row r="1750" spans="1:19" x14ac:dyDescent="0.25">
      <c r="A1750" s="9"/>
      <c r="O1750" s="18"/>
      <c r="P1750" s="18"/>
      <c r="Q1750" s="18"/>
      <c r="R1750" s="18"/>
      <c r="S1750" s="18"/>
    </row>
    <row r="1751" spans="1:19" x14ac:dyDescent="0.25">
      <c r="A1751" s="9"/>
      <c r="O1751" s="18"/>
      <c r="P1751" s="18"/>
      <c r="Q1751" s="18"/>
      <c r="R1751" s="18"/>
      <c r="S1751" s="18"/>
    </row>
    <row r="1752" spans="1:19" x14ac:dyDescent="0.25">
      <c r="A1752" s="9"/>
      <c r="O1752" s="18"/>
      <c r="P1752" s="18"/>
      <c r="Q1752" s="18"/>
      <c r="R1752" s="18"/>
      <c r="S1752" s="18"/>
    </row>
    <row r="1753" spans="1:19" x14ac:dyDescent="0.25">
      <c r="A1753" s="9"/>
      <c r="O1753" s="18"/>
      <c r="P1753" s="18"/>
      <c r="Q1753" s="18"/>
      <c r="R1753" s="18"/>
      <c r="S1753" s="18"/>
    </row>
    <row r="1754" spans="1:19" x14ac:dyDescent="0.25">
      <c r="A1754" s="9"/>
      <c r="O1754" s="18"/>
      <c r="P1754" s="18"/>
      <c r="Q1754" s="18"/>
      <c r="R1754" s="18"/>
      <c r="S1754" s="18"/>
    </row>
    <row r="1755" spans="1:19" x14ac:dyDescent="0.25">
      <c r="A1755" s="9"/>
      <c r="O1755" s="18"/>
      <c r="P1755" s="18"/>
      <c r="Q1755" s="18"/>
      <c r="R1755" s="18"/>
      <c r="S1755" s="18"/>
    </row>
    <row r="1756" spans="1:19" x14ac:dyDescent="0.25">
      <c r="A1756" s="9"/>
      <c r="O1756" s="18"/>
      <c r="P1756" s="18"/>
      <c r="Q1756" s="18"/>
      <c r="R1756" s="18"/>
      <c r="S1756" s="18"/>
    </row>
    <row r="1757" spans="1:19" x14ac:dyDescent="0.25">
      <c r="A1757" s="9"/>
      <c r="O1757" s="18"/>
      <c r="P1757" s="18"/>
      <c r="Q1757" s="18"/>
      <c r="R1757" s="18"/>
      <c r="S1757" s="18"/>
    </row>
    <row r="1758" spans="1:19" x14ac:dyDescent="0.25">
      <c r="A1758" s="9"/>
      <c r="O1758" s="18"/>
      <c r="P1758" s="18"/>
      <c r="Q1758" s="18"/>
      <c r="R1758" s="18"/>
      <c r="S1758" s="18"/>
    </row>
    <row r="1759" spans="1:19" x14ac:dyDescent="0.25">
      <c r="A1759" s="9"/>
      <c r="O1759" s="18"/>
      <c r="P1759" s="18"/>
      <c r="Q1759" s="18"/>
      <c r="R1759" s="18"/>
      <c r="S1759" s="18"/>
    </row>
    <row r="1760" spans="1:19" x14ac:dyDescent="0.25">
      <c r="A1760" s="9"/>
      <c r="O1760" s="18"/>
      <c r="P1760" s="18"/>
      <c r="Q1760" s="18"/>
      <c r="R1760" s="18"/>
      <c r="S1760" s="18"/>
    </row>
    <row r="1761" spans="1:19" x14ac:dyDescent="0.25">
      <c r="A1761" s="9"/>
      <c r="O1761" s="18"/>
      <c r="P1761" s="18"/>
      <c r="Q1761" s="18"/>
      <c r="R1761" s="18"/>
      <c r="S1761" s="18"/>
    </row>
    <row r="1762" spans="1:19" x14ac:dyDescent="0.25">
      <c r="A1762" s="9"/>
      <c r="O1762" s="18"/>
      <c r="P1762" s="18"/>
      <c r="Q1762" s="18"/>
      <c r="R1762" s="18"/>
      <c r="S1762" s="18"/>
    </row>
    <row r="1763" spans="1:19" x14ac:dyDescent="0.25">
      <c r="A1763" s="9"/>
      <c r="O1763" s="18"/>
      <c r="P1763" s="18"/>
      <c r="Q1763" s="18"/>
      <c r="R1763" s="18"/>
      <c r="S1763" s="18"/>
    </row>
    <row r="1764" spans="1:19" x14ac:dyDescent="0.25">
      <c r="A1764" s="9"/>
      <c r="O1764" s="18"/>
      <c r="P1764" s="18"/>
      <c r="Q1764" s="18"/>
      <c r="R1764" s="18"/>
      <c r="S1764" s="18"/>
    </row>
    <row r="1765" spans="1:19" x14ac:dyDescent="0.25">
      <c r="A1765" s="9"/>
      <c r="O1765" s="18"/>
      <c r="P1765" s="18"/>
      <c r="Q1765" s="18"/>
      <c r="R1765" s="18"/>
      <c r="S1765" s="18"/>
    </row>
    <row r="1766" spans="1:19" x14ac:dyDescent="0.25">
      <c r="A1766" s="9"/>
      <c r="O1766" s="18"/>
      <c r="P1766" s="18"/>
      <c r="Q1766" s="18"/>
      <c r="R1766" s="18"/>
      <c r="S1766" s="18"/>
    </row>
    <row r="1767" spans="1:19" x14ac:dyDescent="0.25">
      <c r="A1767" s="9"/>
      <c r="O1767" s="18"/>
      <c r="P1767" s="18"/>
      <c r="Q1767" s="18"/>
      <c r="R1767" s="18"/>
      <c r="S1767" s="18"/>
    </row>
    <row r="1768" spans="1:19" x14ac:dyDescent="0.25">
      <c r="A1768" s="9"/>
      <c r="O1768" s="18"/>
      <c r="P1768" s="18"/>
      <c r="Q1768" s="18"/>
      <c r="R1768" s="18"/>
      <c r="S1768" s="18"/>
    </row>
    <row r="1769" spans="1:19" x14ac:dyDescent="0.25">
      <c r="A1769" s="9"/>
      <c r="O1769" s="18"/>
      <c r="P1769" s="18"/>
      <c r="Q1769" s="18"/>
      <c r="R1769" s="18"/>
      <c r="S1769" s="18"/>
    </row>
    <row r="1770" spans="1:19" x14ac:dyDescent="0.25">
      <c r="A1770" s="9"/>
      <c r="O1770" s="18"/>
      <c r="P1770" s="18"/>
      <c r="Q1770" s="18"/>
      <c r="R1770" s="18"/>
      <c r="S1770" s="18"/>
    </row>
    <row r="1771" spans="1:19" x14ac:dyDescent="0.25">
      <c r="A1771" s="9"/>
      <c r="O1771" s="18"/>
      <c r="P1771" s="18"/>
      <c r="Q1771" s="18"/>
      <c r="R1771" s="18"/>
      <c r="S1771" s="18"/>
    </row>
    <row r="1772" spans="1:19" x14ac:dyDescent="0.25">
      <c r="A1772" s="9"/>
      <c r="O1772" s="18"/>
      <c r="P1772" s="18"/>
      <c r="Q1772" s="18"/>
      <c r="R1772" s="18"/>
      <c r="S1772" s="18"/>
    </row>
    <row r="1773" spans="1:19" x14ac:dyDescent="0.25">
      <c r="A1773" s="9"/>
      <c r="O1773" s="18"/>
      <c r="P1773" s="18"/>
      <c r="Q1773" s="18"/>
      <c r="R1773" s="18"/>
      <c r="S1773" s="18"/>
    </row>
    <row r="1774" spans="1:19" x14ac:dyDescent="0.25">
      <c r="A1774" s="9"/>
      <c r="O1774" s="18"/>
      <c r="P1774" s="18"/>
      <c r="Q1774" s="18"/>
      <c r="R1774" s="18"/>
      <c r="S1774" s="18"/>
    </row>
    <row r="1775" spans="1:19" x14ac:dyDescent="0.25">
      <c r="A1775" s="9"/>
      <c r="O1775" s="18"/>
      <c r="P1775" s="18"/>
      <c r="Q1775" s="18"/>
      <c r="R1775" s="18"/>
      <c r="S1775" s="18"/>
    </row>
    <row r="1776" spans="1:19" x14ac:dyDescent="0.25">
      <c r="A1776" s="9"/>
      <c r="O1776" s="18"/>
      <c r="P1776" s="18"/>
      <c r="Q1776" s="18"/>
      <c r="R1776" s="18"/>
      <c r="S1776" s="18"/>
    </row>
    <row r="1777" spans="1:19" x14ac:dyDescent="0.25">
      <c r="A1777" s="9"/>
      <c r="O1777" s="18"/>
      <c r="P1777" s="18"/>
      <c r="Q1777" s="18"/>
      <c r="R1777" s="18"/>
      <c r="S1777" s="18"/>
    </row>
    <row r="1778" spans="1:19" x14ac:dyDescent="0.25">
      <c r="A1778" s="9"/>
      <c r="O1778" s="18"/>
      <c r="P1778" s="18"/>
      <c r="Q1778" s="18"/>
      <c r="R1778" s="18"/>
      <c r="S1778" s="18"/>
    </row>
    <row r="1779" spans="1:19" x14ac:dyDescent="0.25">
      <c r="A1779" s="9"/>
      <c r="O1779" s="18"/>
      <c r="P1779" s="18"/>
      <c r="Q1779" s="18"/>
      <c r="R1779" s="18"/>
      <c r="S1779" s="18"/>
    </row>
    <row r="1780" spans="1:19" x14ac:dyDescent="0.25">
      <c r="A1780" s="9"/>
      <c r="O1780" s="18"/>
      <c r="P1780" s="18"/>
      <c r="Q1780" s="18"/>
      <c r="R1780" s="18"/>
      <c r="S1780" s="18"/>
    </row>
    <row r="1781" spans="1:19" x14ac:dyDescent="0.25">
      <c r="A1781" s="9"/>
      <c r="O1781" s="18"/>
      <c r="P1781" s="18"/>
      <c r="Q1781" s="18"/>
      <c r="R1781" s="18"/>
      <c r="S1781" s="18"/>
    </row>
    <row r="1782" spans="1:19" x14ac:dyDescent="0.25">
      <c r="A1782" s="9"/>
      <c r="O1782" s="18"/>
      <c r="P1782" s="18"/>
      <c r="Q1782" s="18"/>
      <c r="R1782" s="18"/>
      <c r="S1782" s="18"/>
    </row>
    <row r="1783" spans="1:19" x14ac:dyDescent="0.25">
      <c r="A1783" s="9"/>
      <c r="O1783" s="18"/>
      <c r="P1783" s="18"/>
      <c r="Q1783" s="18"/>
      <c r="R1783" s="18"/>
      <c r="S1783" s="18"/>
    </row>
    <row r="1784" spans="1:19" x14ac:dyDescent="0.25">
      <c r="A1784" s="9"/>
      <c r="O1784" s="18"/>
      <c r="P1784" s="18"/>
      <c r="Q1784" s="18"/>
      <c r="R1784" s="18"/>
      <c r="S1784" s="18"/>
    </row>
    <row r="1785" spans="1:19" x14ac:dyDescent="0.25">
      <c r="A1785" s="9"/>
      <c r="O1785" s="18"/>
      <c r="P1785" s="18"/>
      <c r="Q1785" s="18"/>
      <c r="R1785" s="18"/>
      <c r="S1785" s="18"/>
    </row>
    <row r="1786" spans="1:19" x14ac:dyDescent="0.25">
      <c r="A1786" s="9"/>
      <c r="O1786" s="18"/>
      <c r="P1786" s="18"/>
      <c r="Q1786" s="18"/>
      <c r="R1786" s="18"/>
      <c r="S1786" s="18"/>
    </row>
    <row r="1787" spans="1:19" x14ac:dyDescent="0.25">
      <c r="A1787" s="9"/>
      <c r="O1787" s="18"/>
      <c r="P1787" s="18"/>
      <c r="Q1787" s="18"/>
      <c r="R1787" s="18"/>
      <c r="S1787" s="18"/>
    </row>
    <row r="1788" spans="1:19" x14ac:dyDescent="0.25">
      <c r="A1788" s="9"/>
      <c r="O1788" s="18"/>
      <c r="P1788" s="18"/>
      <c r="Q1788" s="18"/>
      <c r="R1788" s="18"/>
      <c r="S1788" s="18"/>
    </row>
    <row r="1789" spans="1:19" x14ac:dyDescent="0.25">
      <c r="A1789" s="9"/>
      <c r="O1789" s="18"/>
      <c r="P1789" s="18"/>
      <c r="Q1789" s="18"/>
      <c r="R1789" s="18"/>
      <c r="S1789" s="18"/>
    </row>
    <row r="1790" spans="1:19" x14ac:dyDescent="0.25">
      <c r="A1790" s="9"/>
      <c r="O1790" s="18"/>
      <c r="P1790" s="18"/>
      <c r="Q1790" s="18"/>
      <c r="R1790" s="18"/>
      <c r="S1790" s="18"/>
    </row>
    <row r="1791" spans="1:19" x14ac:dyDescent="0.25">
      <c r="A1791" s="9"/>
      <c r="O1791" s="18"/>
      <c r="P1791" s="18"/>
      <c r="Q1791" s="18"/>
      <c r="R1791" s="18"/>
      <c r="S1791" s="18"/>
    </row>
    <row r="1792" spans="1:19" x14ac:dyDescent="0.25">
      <c r="A1792" s="9"/>
      <c r="O1792" s="18"/>
      <c r="P1792" s="18"/>
      <c r="Q1792" s="18"/>
      <c r="R1792" s="18"/>
      <c r="S1792" s="18"/>
    </row>
    <row r="1793" spans="1:19" x14ac:dyDescent="0.25">
      <c r="A1793" s="9"/>
      <c r="O1793" s="18"/>
      <c r="P1793" s="18"/>
      <c r="Q1793" s="18"/>
      <c r="R1793" s="18"/>
      <c r="S1793" s="18"/>
    </row>
    <row r="1794" spans="1:19" x14ac:dyDescent="0.25">
      <c r="A1794" s="9"/>
      <c r="O1794" s="18"/>
      <c r="P1794" s="18"/>
      <c r="Q1794" s="18"/>
      <c r="R1794" s="18"/>
      <c r="S1794" s="18"/>
    </row>
    <row r="1795" spans="1:19" x14ac:dyDescent="0.25">
      <c r="A1795" s="9"/>
      <c r="O1795" s="18"/>
      <c r="P1795" s="18"/>
      <c r="Q1795" s="18"/>
      <c r="R1795" s="18"/>
      <c r="S1795" s="18"/>
    </row>
    <row r="1796" spans="1:19" x14ac:dyDescent="0.25">
      <c r="A1796" s="9"/>
      <c r="O1796" s="18"/>
      <c r="P1796" s="18"/>
      <c r="Q1796" s="18"/>
      <c r="R1796" s="18"/>
      <c r="S1796" s="18"/>
    </row>
    <row r="1797" spans="1:19" x14ac:dyDescent="0.25">
      <c r="A1797" s="9"/>
      <c r="O1797" s="18"/>
      <c r="P1797" s="18"/>
      <c r="Q1797" s="18"/>
      <c r="R1797" s="18"/>
      <c r="S1797" s="18"/>
    </row>
    <row r="1798" spans="1:19" x14ac:dyDescent="0.25">
      <c r="A1798" s="9"/>
      <c r="O1798" s="18"/>
      <c r="P1798" s="18"/>
      <c r="Q1798" s="18"/>
      <c r="R1798" s="18"/>
      <c r="S1798" s="18"/>
    </row>
    <row r="1799" spans="1:19" x14ac:dyDescent="0.25">
      <c r="A1799" s="9"/>
      <c r="O1799" s="18"/>
      <c r="P1799" s="18"/>
      <c r="Q1799" s="18"/>
      <c r="R1799" s="18"/>
      <c r="S1799" s="18"/>
    </row>
    <row r="1800" spans="1:19" x14ac:dyDescent="0.25">
      <c r="A1800" s="9"/>
      <c r="O1800" s="18"/>
      <c r="P1800" s="18"/>
      <c r="Q1800" s="18"/>
      <c r="R1800" s="18"/>
      <c r="S1800" s="18"/>
    </row>
    <row r="1801" spans="1:19" x14ac:dyDescent="0.25">
      <c r="A1801" s="9"/>
      <c r="O1801" s="18"/>
      <c r="P1801" s="18"/>
      <c r="Q1801" s="18"/>
      <c r="R1801" s="18"/>
      <c r="S1801" s="18"/>
    </row>
    <row r="1802" spans="1:19" x14ac:dyDescent="0.25">
      <c r="A1802" s="9"/>
      <c r="O1802" s="18"/>
      <c r="P1802" s="18"/>
      <c r="Q1802" s="18"/>
      <c r="R1802" s="18"/>
      <c r="S1802" s="18"/>
    </row>
    <row r="1803" spans="1:19" x14ac:dyDescent="0.25">
      <c r="A1803" s="9"/>
      <c r="O1803" s="18"/>
      <c r="P1803" s="18"/>
      <c r="Q1803" s="18"/>
      <c r="R1803" s="18"/>
      <c r="S1803" s="18"/>
    </row>
    <row r="1804" spans="1:19" x14ac:dyDescent="0.25">
      <c r="A1804" s="9"/>
      <c r="O1804" s="18"/>
      <c r="P1804" s="18"/>
      <c r="Q1804" s="18"/>
      <c r="R1804" s="18"/>
      <c r="S1804" s="18"/>
    </row>
    <row r="1805" spans="1:19" x14ac:dyDescent="0.25">
      <c r="A1805" s="9"/>
      <c r="O1805" s="18"/>
      <c r="P1805" s="18"/>
      <c r="Q1805" s="18"/>
      <c r="R1805" s="18"/>
      <c r="S1805" s="18"/>
    </row>
    <row r="1806" spans="1:19" x14ac:dyDescent="0.25">
      <c r="A1806" s="9"/>
      <c r="O1806" s="18"/>
      <c r="P1806" s="18"/>
      <c r="Q1806" s="18"/>
      <c r="R1806" s="18"/>
      <c r="S1806" s="18"/>
    </row>
    <row r="1807" spans="1:19" x14ac:dyDescent="0.25">
      <c r="A1807" s="9"/>
      <c r="O1807" s="18"/>
      <c r="P1807" s="18"/>
      <c r="Q1807" s="18"/>
      <c r="R1807" s="18"/>
      <c r="S1807" s="18"/>
    </row>
    <row r="1808" spans="1:19" x14ac:dyDescent="0.25">
      <c r="A1808" s="9"/>
      <c r="O1808" s="18"/>
      <c r="P1808" s="18"/>
      <c r="Q1808" s="18"/>
      <c r="R1808" s="18"/>
      <c r="S1808" s="18"/>
    </row>
    <row r="1809" spans="1:19" x14ac:dyDescent="0.25">
      <c r="A1809" s="9"/>
      <c r="O1809" s="18"/>
      <c r="P1809" s="18"/>
      <c r="Q1809" s="18"/>
      <c r="R1809" s="18"/>
      <c r="S1809" s="18"/>
    </row>
    <row r="1810" spans="1:19" x14ac:dyDescent="0.25">
      <c r="A1810" s="9"/>
      <c r="O1810" s="18"/>
      <c r="P1810" s="18"/>
      <c r="Q1810" s="18"/>
      <c r="R1810" s="18"/>
      <c r="S1810" s="18"/>
    </row>
    <row r="1811" spans="1:19" x14ac:dyDescent="0.25">
      <c r="A1811" s="9"/>
      <c r="O1811" s="18"/>
      <c r="P1811" s="18"/>
      <c r="Q1811" s="18"/>
      <c r="R1811" s="18"/>
      <c r="S1811" s="18"/>
    </row>
    <row r="1812" spans="1:19" x14ac:dyDescent="0.25">
      <c r="A1812" s="9"/>
      <c r="O1812" s="18"/>
      <c r="P1812" s="18"/>
      <c r="Q1812" s="18"/>
      <c r="R1812" s="18"/>
      <c r="S1812" s="18"/>
    </row>
    <row r="1813" spans="1:19" x14ac:dyDescent="0.25">
      <c r="A1813" s="9"/>
      <c r="O1813" s="18"/>
      <c r="P1813" s="18"/>
      <c r="Q1813" s="18"/>
      <c r="R1813" s="18"/>
      <c r="S1813" s="18"/>
    </row>
    <row r="1814" spans="1:19" x14ac:dyDescent="0.25">
      <c r="A1814" s="9"/>
      <c r="O1814" s="18"/>
      <c r="P1814" s="18"/>
      <c r="Q1814" s="18"/>
      <c r="R1814" s="18"/>
      <c r="S1814" s="18"/>
    </row>
    <row r="1815" spans="1:19" x14ac:dyDescent="0.25">
      <c r="A1815" s="9"/>
      <c r="O1815" s="18"/>
      <c r="P1815" s="18"/>
      <c r="Q1815" s="18"/>
      <c r="R1815" s="18"/>
      <c r="S1815" s="18"/>
    </row>
    <row r="1816" spans="1:19" x14ac:dyDescent="0.25">
      <c r="A1816" s="9"/>
      <c r="O1816" s="18"/>
      <c r="P1816" s="18"/>
      <c r="Q1816" s="18"/>
      <c r="R1816" s="18"/>
      <c r="S1816" s="18"/>
    </row>
    <row r="1817" spans="1:19" x14ac:dyDescent="0.25">
      <c r="A1817" s="9"/>
      <c r="O1817" s="18"/>
      <c r="P1817" s="18"/>
      <c r="Q1817" s="18"/>
      <c r="R1817" s="18"/>
      <c r="S1817" s="18"/>
    </row>
    <row r="1818" spans="1:19" x14ac:dyDescent="0.25">
      <c r="A1818" s="9"/>
      <c r="O1818" s="18"/>
      <c r="P1818" s="18"/>
      <c r="Q1818" s="18"/>
      <c r="R1818" s="18"/>
      <c r="S1818" s="18"/>
    </row>
    <row r="1819" spans="1:19" x14ac:dyDescent="0.25">
      <c r="A1819" s="9"/>
      <c r="O1819" s="18"/>
      <c r="P1819" s="18"/>
      <c r="Q1819" s="18"/>
      <c r="R1819" s="18"/>
      <c r="S1819" s="18"/>
    </row>
    <row r="1820" spans="1:19" x14ac:dyDescent="0.25">
      <c r="A1820" s="9"/>
      <c r="O1820" s="18"/>
      <c r="P1820" s="18"/>
      <c r="Q1820" s="18"/>
      <c r="R1820" s="18"/>
      <c r="S1820" s="18"/>
    </row>
    <row r="1821" spans="1:19" x14ac:dyDescent="0.25">
      <c r="A1821" s="9"/>
      <c r="O1821" s="18"/>
      <c r="P1821" s="18"/>
      <c r="Q1821" s="18"/>
      <c r="R1821" s="18"/>
      <c r="S1821" s="18"/>
    </row>
    <row r="1822" spans="1:19" x14ac:dyDescent="0.25">
      <c r="A1822" s="9"/>
      <c r="O1822" s="18"/>
      <c r="P1822" s="18"/>
      <c r="Q1822" s="18"/>
      <c r="R1822" s="18"/>
      <c r="S1822" s="18"/>
    </row>
    <row r="1823" spans="1:19" x14ac:dyDescent="0.25">
      <c r="A1823" s="9"/>
      <c r="O1823" s="18"/>
      <c r="P1823" s="18"/>
      <c r="Q1823" s="18"/>
      <c r="R1823" s="18"/>
      <c r="S1823" s="18"/>
    </row>
    <row r="1824" spans="1:19" x14ac:dyDescent="0.25">
      <c r="A1824" s="9"/>
      <c r="O1824" s="18"/>
      <c r="P1824" s="18"/>
      <c r="Q1824" s="18"/>
      <c r="R1824" s="18"/>
      <c r="S1824" s="18"/>
    </row>
    <row r="1825" spans="1:19" x14ac:dyDescent="0.25">
      <c r="A1825" s="9"/>
      <c r="O1825" s="18"/>
      <c r="P1825" s="18"/>
      <c r="Q1825" s="18"/>
      <c r="R1825" s="18"/>
      <c r="S1825" s="18"/>
    </row>
    <row r="1826" spans="1:19" x14ac:dyDescent="0.25">
      <c r="A1826" s="9"/>
      <c r="O1826" s="18"/>
      <c r="P1826" s="18"/>
      <c r="Q1826" s="18"/>
      <c r="R1826" s="18"/>
      <c r="S1826" s="18"/>
    </row>
    <row r="1827" spans="1:19" x14ac:dyDescent="0.25">
      <c r="A1827" s="9"/>
      <c r="O1827" s="18"/>
      <c r="P1827" s="18"/>
      <c r="Q1827" s="18"/>
      <c r="R1827" s="18"/>
      <c r="S1827" s="18"/>
    </row>
    <row r="1828" spans="1:19" x14ac:dyDescent="0.25">
      <c r="A1828" s="9"/>
      <c r="O1828" s="18"/>
      <c r="P1828" s="18"/>
      <c r="Q1828" s="18"/>
      <c r="R1828" s="18"/>
      <c r="S1828" s="18"/>
    </row>
    <row r="1829" spans="1:19" x14ac:dyDescent="0.25">
      <c r="A1829" s="9"/>
      <c r="O1829" s="18"/>
      <c r="P1829" s="18"/>
      <c r="Q1829" s="18"/>
      <c r="R1829" s="18"/>
      <c r="S1829" s="18"/>
    </row>
    <row r="1830" spans="1:19" x14ac:dyDescent="0.25">
      <c r="A1830" s="9"/>
      <c r="O1830" s="18"/>
      <c r="P1830" s="18"/>
      <c r="Q1830" s="18"/>
      <c r="R1830" s="18"/>
      <c r="S1830" s="18"/>
    </row>
    <row r="1831" spans="1:19" x14ac:dyDescent="0.25">
      <c r="A1831" s="9"/>
      <c r="O1831" s="18"/>
      <c r="P1831" s="18"/>
      <c r="Q1831" s="18"/>
      <c r="R1831" s="18"/>
      <c r="S1831" s="18"/>
    </row>
    <row r="1832" spans="1:19" x14ac:dyDescent="0.25">
      <c r="A1832" s="9"/>
      <c r="O1832" s="18"/>
      <c r="P1832" s="18"/>
      <c r="Q1832" s="18"/>
      <c r="R1832" s="18"/>
      <c r="S1832" s="18"/>
    </row>
    <row r="1833" spans="1:19" x14ac:dyDescent="0.25">
      <c r="A1833" s="9"/>
      <c r="O1833" s="18"/>
      <c r="P1833" s="18"/>
      <c r="Q1833" s="18"/>
      <c r="R1833" s="18"/>
      <c r="S1833" s="18"/>
    </row>
    <row r="1834" spans="1:19" x14ac:dyDescent="0.25">
      <c r="A1834" s="9"/>
      <c r="O1834" s="18"/>
      <c r="P1834" s="18"/>
      <c r="Q1834" s="18"/>
      <c r="R1834" s="18"/>
      <c r="S1834" s="18"/>
    </row>
    <row r="1835" spans="1:19" x14ac:dyDescent="0.25">
      <c r="A1835" s="9"/>
      <c r="O1835" s="18"/>
      <c r="P1835" s="18"/>
      <c r="Q1835" s="18"/>
      <c r="R1835" s="18"/>
      <c r="S1835" s="18"/>
    </row>
    <row r="1836" spans="1:19" x14ac:dyDescent="0.25">
      <c r="A1836" s="9"/>
      <c r="O1836" s="18"/>
      <c r="P1836" s="18"/>
      <c r="Q1836" s="18"/>
      <c r="R1836" s="18"/>
      <c r="S1836" s="18"/>
    </row>
    <row r="1837" spans="1:19" x14ac:dyDescent="0.25">
      <c r="A1837" s="9"/>
      <c r="O1837" s="18"/>
      <c r="P1837" s="18"/>
      <c r="Q1837" s="18"/>
      <c r="R1837" s="18"/>
      <c r="S1837" s="18"/>
    </row>
    <row r="1838" spans="1:19" x14ac:dyDescent="0.25">
      <c r="A1838" s="9"/>
      <c r="O1838" s="18"/>
      <c r="P1838" s="18"/>
      <c r="Q1838" s="18"/>
      <c r="R1838" s="18"/>
      <c r="S1838" s="18"/>
    </row>
    <row r="1839" spans="1:19" x14ac:dyDescent="0.25">
      <c r="A1839" s="9"/>
      <c r="O1839" s="18"/>
      <c r="P1839" s="18"/>
      <c r="Q1839" s="18"/>
      <c r="R1839" s="18"/>
      <c r="S1839" s="18"/>
    </row>
    <row r="1840" spans="1:19" x14ac:dyDescent="0.25">
      <c r="A1840" s="9"/>
      <c r="O1840" s="18"/>
      <c r="P1840" s="18"/>
      <c r="Q1840" s="18"/>
      <c r="R1840" s="18"/>
      <c r="S1840" s="18"/>
    </row>
    <row r="1841" spans="1:19" x14ac:dyDescent="0.25">
      <c r="A1841" s="9"/>
      <c r="O1841" s="18"/>
      <c r="P1841" s="18"/>
      <c r="Q1841" s="18"/>
      <c r="R1841" s="18"/>
      <c r="S1841" s="18"/>
    </row>
    <row r="1842" spans="1:19" x14ac:dyDescent="0.25">
      <c r="A1842" s="9"/>
      <c r="O1842" s="18"/>
      <c r="P1842" s="18"/>
      <c r="Q1842" s="18"/>
      <c r="R1842" s="18"/>
      <c r="S1842" s="18"/>
    </row>
    <row r="1843" spans="1:19" x14ac:dyDescent="0.25">
      <c r="A1843" s="9"/>
      <c r="O1843" s="18"/>
      <c r="P1843" s="18"/>
      <c r="Q1843" s="18"/>
      <c r="R1843" s="18"/>
      <c r="S1843" s="18"/>
    </row>
    <row r="1844" spans="1:19" x14ac:dyDescent="0.25">
      <c r="A1844" s="9"/>
      <c r="O1844" s="18"/>
      <c r="P1844" s="18"/>
      <c r="Q1844" s="18"/>
      <c r="R1844" s="18"/>
      <c r="S1844" s="18"/>
    </row>
    <row r="1845" spans="1:19" x14ac:dyDescent="0.25">
      <c r="A1845" s="9"/>
      <c r="O1845" s="18"/>
      <c r="P1845" s="18"/>
      <c r="Q1845" s="18"/>
      <c r="R1845" s="18"/>
      <c r="S1845" s="18"/>
    </row>
    <row r="1846" spans="1:19" x14ac:dyDescent="0.25">
      <c r="A1846" s="9"/>
      <c r="O1846" s="18"/>
      <c r="P1846" s="18"/>
      <c r="Q1846" s="18"/>
      <c r="R1846" s="18"/>
      <c r="S1846" s="18"/>
    </row>
    <row r="1847" spans="1:19" x14ac:dyDescent="0.25">
      <c r="A1847" s="9"/>
      <c r="O1847" s="18"/>
      <c r="P1847" s="18"/>
      <c r="Q1847" s="18"/>
      <c r="R1847" s="18"/>
      <c r="S1847" s="18"/>
    </row>
    <row r="1848" spans="1:19" x14ac:dyDescent="0.25">
      <c r="A1848" s="9"/>
      <c r="O1848" s="18"/>
      <c r="P1848" s="18"/>
      <c r="Q1848" s="18"/>
      <c r="R1848" s="18"/>
      <c r="S1848" s="18"/>
    </row>
    <row r="1849" spans="1:19" x14ac:dyDescent="0.25">
      <c r="A1849" s="9"/>
      <c r="O1849" s="18"/>
      <c r="P1849" s="18"/>
      <c r="Q1849" s="18"/>
      <c r="R1849" s="18"/>
      <c r="S1849" s="18"/>
    </row>
    <row r="1850" spans="1:19" x14ac:dyDescent="0.25">
      <c r="A1850" s="9"/>
      <c r="O1850" s="18"/>
      <c r="P1850" s="18"/>
      <c r="Q1850" s="18"/>
      <c r="R1850" s="18"/>
      <c r="S1850" s="18"/>
    </row>
    <row r="1851" spans="1:19" x14ac:dyDescent="0.25">
      <c r="A1851" s="9"/>
      <c r="O1851" s="18"/>
      <c r="P1851" s="18"/>
      <c r="Q1851" s="18"/>
      <c r="R1851" s="18"/>
      <c r="S1851" s="18"/>
    </row>
    <row r="1852" spans="1:19" x14ac:dyDescent="0.25">
      <c r="A1852" s="9"/>
      <c r="O1852" s="18"/>
      <c r="P1852" s="18"/>
      <c r="Q1852" s="18"/>
      <c r="R1852" s="18"/>
      <c r="S1852" s="18"/>
    </row>
    <row r="1853" spans="1:19" x14ac:dyDescent="0.25">
      <c r="A1853" s="9"/>
      <c r="O1853" s="18"/>
      <c r="P1853" s="18"/>
      <c r="Q1853" s="18"/>
      <c r="R1853" s="18"/>
      <c r="S1853" s="18"/>
    </row>
    <row r="1854" spans="1:19" x14ac:dyDescent="0.25">
      <c r="A1854" s="9"/>
      <c r="O1854" s="18"/>
      <c r="P1854" s="18"/>
      <c r="Q1854" s="18"/>
      <c r="R1854" s="18"/>
      <c r="S1854" s="18"/>
    </row>
    <row r="1855" spans="1:19" x14ac:dyDescent="0.25">
      <c r="A1855" s="9"/>
      <c r="O1855" s="18"/>
      <c r="P1855" s="18"/>
      <c r="Q1855" s="18"/>
      <c r="R1855" s="18"/>
      <c r="S1855" s="18"/>
    </row>
    <row r="1856" spans="1:19" x14ac:dyDescent="0.25">
      <c r="A1856" s="9"/>
      <c r="O1856" s="18"/>
      <c r="P1856" s="18"/>
      <c r="Q1856" s="18"/>
      <c r="R1856" s="18"/>
      <c r="S1856" s="18"/>
    </row>
    <row r="1857" spans="1:19" x14ac:dyDescent="0.25">
      <c r="A1857" s="9"/>
      <c r="O1857" s="18"/>
      <c r="P1857" s="18"/>
      <c r="Q1857" s="18"/>
      <c r="R1857" s="18"/>
      <c r="S1857" s="18"/>
    </row>
    <row r="1858" spans="1:19" x14ac:dyDescent="0.25">
      <c r="A1858" s="9"/>
      <c r="O1858" s="18"/>
      <c r="P1858" s="18"/>
      <c r="Q1858" s="18"/>
      <c r="R1858" s="18"/>
      <c r="S1858" s="18"/>
    </row>
    <row r="1859" spans="1:19" x14ac:dyDescent="0.25">
      <c r="A1859" s="9"/>
      <c r="O1859" s="18"/>
      <c r="P1859" s="18"/>
      <c r="Q1859" s="18"/>
      <c r="R1859" s="18"/>
      <c r="S1859" s="18"/>
    </row>
    <row r="1860" spans="1:19" x14ac:dyDescent="0.25">
      <c r="A1860" s="9"/>
      <c r="O1860" s="18"/>
      <c r="P1860" s="18"/>
      <c r="Q1860" s="18"/>
      <c r="R1860" s="18"/>
      <c r="S1860" s="18"/>
    </row>
    <row r="1861" spans="1:19" x14ac:dyDescent="0.25">
      <c r="A1861" s="9"/>
      <c r="O1861" s="18"/>
      <c r="P1861" s="18"/>
      <c r="Q1861" s="18"/>
      <c r="R1861" s="18"/>
      <c r="S1861" s="18"/>
    </row>
    <row r="1862" spans="1:19" x14ac:dyDescent="0.25">
      <c r="A1862" s="9"/>
      <c r="O1862" s="18"/>
      <c r="P1862" s="18"/>
      <c r="Q1862" s="18"/>
      <c r="R1862" s="18"/>
      <c r="S1862" s="18"/>
    </row>
    <row r="1863" spans="1:19" x14ac:dyDescent="0.25">
      <c r="A1863" s="9"/>
      <c r="O1863" s="18"/>
      <c r="P1863" s="18"/>
      <c r="Q1863" s="18"/>
      <c r="R1863" s="18"/>
      <c r="S1863" s="18"/>
    </row>
    <row r="1864" spans="1:19" x14ac:dyDescent="0.25">
      <c r="A1864" s="9"/>
      <c r="O1864" s="18"/>
      <c r="P1864" s="18"/>
      <c r="Q1864" s="18"/>
      <c r="R1864" s="18"/>
      <c r="S1864" s="18"/>
    </row>
    <row r="1865" spans="1:19" x14ac:dyDescent="0.25">
      <c r="A1865" s="9"/>
      <c r="O1865" s="18"/>
      <c r="P1865" s="18"/>
      <c r="Q1865" s="18"/>
      <c r="R1865" s="18"/>
      <c r="S1865" s="18"/>
    </row>
    <row r="1866" spans="1:19" x14ac:dyDescent="0.25">
      <c r="A1866" s="9"/>
      <c r="O1866" s="18"/>
      <c r="P1866" s="18"/>
      <c r="Q1866" s="18"/>
      <c r="R1866" s="18"/>
      <c r="S1866" s="18"/>
    </row>
    <row r="1867" spans="1:19" x14ac:dyDescent="0.25">
      <c r="A1867" s="9"/>
      <c r="O1867" s="18"/>
      <c r="P1867" s="18"/>
      <c r="Q1867" s="18"/>
      <c r="R1867" s="18"/>
      <c r="S1867" s="18"/>
    </row>
    <row r="1868" spans="1:19" x14ac:dyDescent="0.25">
      <c r="A1868" s="9"/>
      <c r="O1868" s="18"/>
      <c r="P1868" s="18"/>
      <c r="Q1868" s="18"/>
      <c r="R1868" s="18"/>
      <c r="S1868" s="18"/>
    </row>
    <row r="1869" spans="1:19" x14ac:dyDescent="0.25">
      <c r="A1869" s="9"/>
      <c r="O1869" s="18"/>
      <c r="P1869" s="18"/>
      <c r="Q1869" s="18"/>
      <c r="R1869" s="18"/>
      <c r="S1869" s="18"/>
    </row>
    <row r="1870" spans="1:19" x14ac:dyDescent="0.25">
      <c r="A1870" s="9"/>
      <c r="O1870" s="18"/>
      <c r="P1870" s="18"/>
      <c r="Q1870" s="18"/>
      <c r="R1870" s="18"/>
      <c r="S1870" s="18"/>
    </row>
    <row r="1871" spans="1:19" x14ac:dyDescent="0.25">
      <c r="A1871" s="9"/>
      <c r="O1871" s="18"/>
      <c r="P1871" s="18"/>
      <c r="Q1871" s="18"/>
      <c r="R1871" s="18"/>
      <c r="S1871" s="18"/>
    </row>
    <row r="1872" spans="1:19" x14ac:dyDescent="0.25">
      <c r="A1872" s="9"/>
      <c r="O1872" s="18"/>
      <c r="P1872" s="18"/>
      <c r="Q1872" s="18"/>
      <c r="R1872" s="18"/>
      <c r="S1872" s="18"/>
    </row>
    <row r="1873" spans="1:19" x14ac:dyDescent="0.25">
      <c r="A1873" s="9"/>
      <c r="O1873" s="18"/>
      <c r="P1873" s="18"/>
      <c r="Q1873" s="18"/>
      <c r="R1873" s="18"/>
      <c r="S1873" s="18"/>
    </row>
    <row r="1874" spans="1:19" x14ac:dyDescent="0.25">
      <c r="A1874" s="9"/>
      <c r="O1874" s="18"/>
      <c r="P1874" s="18"/>
      <c r="Q1874" s="18"/>
      <c r="R1874" s="18"/>
      <c r="S1874" s="18"/>
    </row>
    <row r="1875" spans="1:19" x14ac:dyDescent="0.25">
      <c r="A1875" s="9"/>
      <c r="O1875" s="18"/>
      <c r="P1875" s="18"/>
      <c r="Q1875" s="18"/>
      <c r="R1875" s="18"/>
      <c r="S1875" s="18"/>
    </row>
    <row r="1876" spans="1:19" x14ac:dyDescent="0.25">
      <c r="A1876" s="9"/>
      <c r="O1876" s="18"/>
      <c r="P1876" s="18"/>
      <c r="Q1876" s="18"/>
      <c r="R1876" s="18"/>
      <c r="S1876" s="18"/>
    </row>
    <row r="1877" spans="1:19" x14ac:dyDescent="0.25">
      <c r="A1877" s="9"/>
      <c r="O1877" s="18"/>
      <c r="P1877" s="18"/>
      <c r="Q1877" s="18"/>
      <c r="R1877" s="18"/>
      <c r="S1877" s="18"/>
    </row>
    <row r="1878" spans="1:19" x14ac:dyDescent="0.25">
      <c r="A1878" s="9"/>
      <c r="O1878" s="18"/>
      <c r="P1878" s="18"/>
      <c r="Q1878" s="18"/>
      <c r="R1878" s="18"/>
      <c r="S1878" s="18"/>
    </row>
    <row r="1879" spans="1:19" x14ac:dyDescent="0.25">
      <c r="A1879" s="9"/>
      <c r="O1879" s="18"/>
      <c r="P1879" s="18"/>
      <c r="Q1879" s="18"/>
      <c r="R1879" s="18"/>
      <c r="S1879" s="18"/>
    </row>
    <row r="1880" spans="1:19" x14ac:dyDescent="0.25">
      <c r="A1880" s="9"/>
      <c r="O1880" s="18"/>
      <c r="P1880" s="18"/>
      <c r="Q1880" s="18"/>
      <c r="R1880" s="18"/>
      <c r="S1880" s="18"/>
    </row>
    <row r="1881" spans="1:19" x14ac:dyDescent="0.25">
      <c r="A1881" s="9"/>
      <c r="O1881" s="18"/>
      <c r="P1881" s="18"/>
      <c r="Q1881" s="18"/>
      <c r="R1881" s="18"/>
      <c r="S1881" s="18"/>
    </row>
    <row r="1882" spans="1:19" x14ac:dyDescent="0.25">
      <c r="A1882" s="9"/>
      <c r="O1882" s="18"/>
      <c r="P1882" s="18"/>
      <c r="Q1882" s="18"/>
      <c r="R1882" s="18"/>
      <c r="S1882" s="18"/>
    </row>
    <row r="1883" spans="1:19" x14ac:dyDescent="0.25">
      <c r="A1883" s="9"/>
      <c r="O1883" s="18"/>
      <c r="P1883" s="18"/>
      <c r="Q1883" s="18"/>
      <c r="R1883" s="18"/>
      <c r="S1883" s="18"/>
    </row>
    <row r="1884" spans="1:19" x14ac:dyDescent="0.25">
      <c r="A1884" s="9"/>
      <c r="O1884" s="18"/>
      <c r="P1884" s="18"/>
      <c r="Q1884" s="18"/>
      <c r="R1884" s="18"/>
      <c r="S1884" s="18"/>
    </row>
    <row r="1885" spans="1:19" x14ac:dyDescent="0.25">
      <c r="A1885" s="9"/>
      <c r="O1885" s="18"/>
      <c r="P1885" s="18"/>
      <c r="Q1885" s="18"/>
      <c r="R1885" s="18"/>
      <c r="S1885" s="18"/>
    </row>
    <row r="1886" spans="1:19" x14ac:dyDescent="0.25">
      <c r="A1886" s="9"/>
      <c r="O1886" s="18"/>
      <c r="P1886" s="18"/>
      <c r="Q1886" s="18"/>
      <c r="R1886" s="18"/>
      <c r="S1886" s="18"/>
    </row>
    <row r="1887" spans="1:19" x14ac:dyDescent="0.25">
      <c r="A1887" s="9"/>
      <c r="O1887" s="18"/>
      <c r="P1887" s="18"/>
      <c r="Q1887" s="18"/>
      <c r="R1887" s="18"/>
      <c r="S1887" s="18"/>
    </row>
    <row r="1888" spans="1:19" x14ac:dyDescent="0.25">
      <c r="A1888" s="9"/>
      <c r="O1888" s="18"/>
      <c r="P1888" s="18"/>
      <c r="Q1888" s="18"/>
      <c r="R1888" s="18"/>
      <c r="S1888" s="18"/>
    </row>
    <row r="1889" spans="1:19" x14ac:dyDescent="0.25">
      <c r="A1889" s="9"/>
      <c r="O1889" s="18"/>
      <c r="P1889" s="18"/>
      <c r="Q1889" s="18"/>
      <c r="R1889" s="18"/>
      <c r="S1889" s="18"/>
    </row>
    <row r="1890" spans="1:19" x14ac:dyDescent="0.25">
      <c r="A1890" s="9"/>
      <c r="O1890" s="18"/>
      <c r="P1890" s="18"/>
      <c r="Q1890" s="18"/>
      <c r="R1890" s="18"/>
      <c r="S1890" s="18"/>
    </row>
    <row r="1891" spans="1:19" x14ac:dyDescent="0.25">
      <c r="A1891" s="9"/>
      <c r="O1891" s="18"/>
      <c r="P1891" s="18"/>
      <c r="Q1891" s="18"/>
      <c r="R1891" s="18"/>
      <c r="S1891" s="18"/>
    </row>
    <row r="1892" spans="1:19" x14ac:dyDescent="0.25">
      <c r="A1892" s="9"/>
      <c r="O1892" s="18"/>
      <c r="P1892" s="18"/>
      <c r="Q1892" s="18"/>
      <c r="R1892" s="18"/>
      <c r="S1892" s="18"/>
    </row>
    <row r="1893" spans="1:19" x14ac:dyDescent="0.25">
      <c r="A1893" s="9"/>
      <c r="O1893" s="18"/>
      <c r="P1893" s="18"/>
      <c r="Q1893" s="18"/>
      <c r="R1893" s="18"/>
      <c r="S1893" s="18"/>
    </row>
    <row r="1894" spans="1:19" x14ac:dyDescent="0.25">
      <c r="A1894" s="9"/>
      <c r="O1894" s="18"/>
      <c r="P1894" s="18"/>
      <c r="Q1894" s="18"/>
      <c r="R1894" s="18"/>
      <c r="S1894" s="18"/>
    </row>
    <row r="1895" spans="1:19" x14ac:dyDescent="0.25">
      <c r="A1895" s="9"/>
      <c r="O1895" s="18"/>
      <c r="P1895" s="18"/>
      <c r="Q1895" s="18"/>
      <c r="R1895" s="18"/>
      <c r="S1895" s="18"/>
    </row>
    <row r="1896" spans="1:19" x14ac:dyDescent="0.25">
      <c r="A1896" s="9"/>
      <c r="O1896" s="18"/>
      <c r="P1896" s="18"/>
      <c r="Q1896" s="18"/>
      <c r="R1896" s="18"/>
      <c r="S1896" s="18"/>
    </row>
    <row r="1897" spans="1:19" x14ac:dyDescent="0.25">
      <c r="A1897" s="9"/>
      <c r="O1897" s="18"/>
      <c r="P1897" s="18"/>
      <c r="Q1897" s="18"/>
      <c r="R1897" s="18"/>
      <c r="S1897" s="18"/>
    </row>
    <row r="1898" spans="1:19" x14ac:dyDescent="0.25">
      <c r="A1898" s="9"/>
      <c r="O1898" s="18"/>
      <c r="P1898" s="18"/>
      <c r="Q1898" s="18"/>
      <c r="R1898" s="18"/>
      <c r="S1898" s="18"/>
    </row>
    <row r="1899" spans="1:19" x14ac:dyDescent="0.25">
      <c r="A1899" s="9"/>
      <c r="O1899" s="18"/>
      <c r="P1899" s="18"/>
      <c r="Q1899" s="18"/>
      <c r="R1899" s="18"/>
      <c r="S1899" s="18"/>
    </row>
    <row r="1900" spans="1:19" x14ac:dyDescent="0.25">
      <c r="A1900" s="9"/>
      <c r="O1900" s="18"/>
      <c r="P1900" s="18"/>
      <c r="Q1900" s="18"/>
      <c r="R1900" s="18"/>
      <c r="S1900" s="18"/>
    </row>
    <row r="1901" spans="1:19" x14ac:dyDescent="0.25">
      <c r="A1901" s="9"/>
      <c r="O1901" s="18"/>
      <c r="P1901" s="18"/>
      <c r="Q1901" s="18"/>
      <c r="R1901" s="18"/>
      <c r="S1901" s="18"/>
    </row>
    <row r="1902" spans="1:19" x14ac:dyDescent="0.25">
      <c r="A1902" s="9"/>
      <c r="O1902" s="18"/>
      <c r="P1902" s="18"/>
      <c r="Q1902" s="18"/>
      <c r="R1902" s="18"/>
      <c r="S1902" s="18"/>
    </row>
    <row r="1903" spans="1:19" x14ac:dyDescent="0.25">
      <c r="A1903" s="9"/>
      <c r="O1903" s="18"/>
      <c r="P1903" s="18"/>
      <c r="Q1903" s="18"/>
      <c r="R1903" s="18"/>
      <c r="S1903" s="18"/>
    </row>
    <row r="1904" spans="1:19" x14ac:dyDescent="0.25">
      <c r="A1904" s="9"/>
      <c r="O1904" s="18"/>
      <c r="P1904" s="18"/>
      <c r="Q1904" s="18"/>
      <c r="R1904" s="18"/>
      <c r="S1904" s="18"/>
    </row>
    <row r="1905" spans="1:19" x14ac:dyDescent="0.25">
      <c r="A1905" s="9"/>
      <c r="O1905" s="18"/>
      <c r="P1905" s="18"/>
      <c r="Q1905" s="18"/>
      <c r="R1905" s="18"/>
      <c r="S1905" s="18"/>
    </row>
    <row r="1906" spans="1:19" x14ac:dyDescent="0.25">
      <c r="A1906" s="9"/>
      <c r="O1906" s="18"/>
      <c r="P1906" s="18"/>
      <c r="Q1906" s="18"/>
      <c r="R1906" s="18"/>
      <c r="S1906" s="18"/>
    </row>
    <row r="1907" spans="1:19" x14ac:dyDescent="0.25">
      <c r="A1907" s="9"/>
      <c r="O1907" s="18"/>
      <c r="P1907" s="18"/>
      <c r="Q1907" s="18"/>
      <c r="R1907" s="18"/>
      <c r="S1907" s="18"/>
    </row>
    <row r="1908" spans="1:19" x14ac:dyDescent="0.25">
      <c r="A1908" s="9"/>
      <c r="O1908" s="18"/>
      <c r="P1908" s="18"/>
      <c r="Q1908" s="18"/>
      <c r="R1908" s="18"/>
      <c r="S1908" s="18"/>
    </row>
    <row r="1909" spans="1:19" x14ac:dyDescent="0.25">
      <c r="A1909" s="9"/>
      <c r="O1909" s="18"/>
      <c r="P1909" s="18"/>
      <c r="Q1909" s="18"/>
      <c r="R1909" s="18"/>
      <c r="S1909" s="18"/>
    </row>
    <row r="1910" spans="1:19" x14ac:dyDescent="0.25">
      <c r="A1910" s="9"/>
      <c r="O1910" s="18"/>
      <c r="P1910" s="18"/>
      <c r="Q1910" s="18"/>
      <c r="R1910" s="18"/>
      <c r="S1910" s="18"/>
    </row>
    <row r="1911" spans="1:19" x14ac:dyDescent="0.25">
      <c r="A1911" s="9"/>
      <c r="O1911" s="18"/>
      <c r="P1911" s="18"/>
      <c r="Q1911" s="18"/>
      <c r="R1911" s="18"/>
      <c r="S1911" s="18"/>
    </row>
    <row r="1912" spans="1:19" x14ac:dyDescent="0.25">
      <c r="A1912" s="9"/>
      <c r="O1912" s="18"/>
      <c r="P1912" s="18"/>
      <c r="Q1912" s="18"/>
      <c r="R1912" s="18"/>
      <c r="S1912" s="18"/>
    </row>
    <row r="1913" spans="1:19" x14ac:dyDescent="0.25">
      <c r="A1913" s="9"/>
      <c r="O1913" s="18"/>
      <c r="P1913" s="18"/>
      <c r="Q1913" s="18"/>
      <c r="R1913" s="18"/>
      <c r="S1913" s="18"/>
    </row>
    <row r="1914" spans="1:19" x14ac:dyDescent="0.25">
      <c r="A1914" s="9"/>
      <c r="O1914" s="18"/>
      <c r="P1914" s="18"/>
      <c r="Q1914" s="18"/>
      <c r="R1914" s="18"/>
      <c r="S1914" s="18"/>
    </row>
    <row r="1915" spans="1:19" x14ac:dyDescent="0.25">
      <c r="A1915" s="9"/>
      <c r="O1915" s="18"/>
      <c r="P1915" s="18"/>
      <c r="Q1915" s="18"/>
      <c r="R1915" s="18"/>
      <c r="S1915" s="18"/>
    </row>
    <row r="1916" spans="1:19" x14ac:dyDescent="0.25">
      <c r="A1916" s="9"/>
      <c r="O1916" s="18"/>
      <c r="P1916" s="18"/>
      <c r="Q1916" s="18"/>
      <c r="R1916" s="18"/>
      <c r="S1916" s="18"/>
    </row>
    <row r="1917" spans="1:19" x14ac:dyDescent="0.25">
      <c r="A1917" s="9"/>
      <c r="O1917" s="18"/>
      <c r="P1917" s="18"/>
      <c r="Q1917" s="18"/>
      <c r="R1917" s="18"/>
      <c r="S1917" s="18"/>
    </row>
    <row r="1918" spans="1:19" x14ac:dyDescent="0.25">
      <c r="A1918" s="9"/>
      <c r="O1918" s="18"/>
      <c r="P1918" s="18"/>
      <c r="Q1918" s="18"/>
      <c r="R1918" s="18"/>
      <c r="S1918" s="18"/>
    </row>
    <row r="1919" spans="1:19" x14ac:dyDescent="0.25">
      <c r="A1919" s="9"/>
      <c r="O1919" s="18"/>
      <c r="P1919" s="18"/>
      <c r="Q1919" s="18"/>
      <c r="R1919" s="18"/>
      <c r="S1919" s="18"/>
    </row>
    <row r="1920" spans="1:19" x14ac:dyDescent="0.25">
      <c r="A1920" s="9"/>
      <c r="O1920" s="18"/>
      <c r="P1920" s="18"/>
      <c r="Q1920" s="18"/>
      <c r="R1920" s="18"/>
      <c r="S1920" s="18"/>
    </row>
    <row r="1921" spans="1:19" x14ac:dyDescent="0.25">
      <c r="A1921" s="9"/>
      <c r="O1921" s="18"/>
      <c r="P1921" s="18"/>
      <c r="Q1921" s="18"/>
      <c r="R1921" s="18"/>
      <c r="S1921" s="18"/>
    </row>
    <row r="1922" spans="1:19" x14ac:dyDescent="0.25">
      <c r="A1922" s="9"/>
      <c r="O1922" s="18"/>
      <c r="P1922" s="18"/>
      <c r="Q1922" s="18"/>
      <c r="R1922" s="18"/>
      <c r="S1922" s="18"/>
    </row>
    <row r="1923" spans="1:19" x14ac:dyDescent="0.25">
      <c r="A1923" s="9"/>
      <c r="O1923" s="18"/>
      <c r="P1923" s="18"/>
      <c r="Q1923" s="18"/>
      <c r="R1923" s="18"/>
      <c r="S1923" s="18"/>
    </row>
    <row r="1924" spans="1:19" x14ac:dyDescent="0.25">
      <c r="A1924" s="9"/>
      <c r="O1924" s="18"/>
      <c r="P1924" s="18"/>
      <c r="Q1924" s="18"/>
      <c r="R1924" s="18"/>
      <c r="S1924" s="18"/>
    </row>
    <row r="1925" spans="1:19" x14ac:dyDescent="0.25">
      <c r="A1925" s="9"/>
      <c r="O1925" s="18"/>
      <c r="P1925" s="18"/>
      <c r="Q1925" s="18"/>
      <c r="R1925" s="18"/>
      <c r="S1925" s="18"/>
    </row>
    <row r="1926" spans="1:19" x14ac:dyDescent="0.25">
      <c r="A1926" s="9"/>
      <c r="O1926" s="18"/>
      <c r="P1926" s="18"/>
      <c r="Q1926" s="18"/>
      <c r="R1926" s="18"/>
      <c r="S1926" s="18"/>
    </row>
    <row r="1927" spans="1:19" x14ac:dyDescent="0.25">
      <c r="A1927" s="9"/>
      <c r="O1927" s="18"/>
      <c r="P1927" s="18"/>
      <c r="Q1927" s="18"/>
      <c r="R1927" s="18"/>
      <c r="S1927" s="18"/>
    </row>
    <row r="1928" spans="1:19" x14ac:dyDescent="0.25">
      <c r="A1928" s="9"/>
      <c r="O1928" s="18"/>
      <c r="P1928" s="18"/>
      <c r="Q1928" s="18"/>
      <c r="R1928" s="18"/>
      <c r="S1928" s="18"/>
    </row>
    <row r="1929" spans="1:19" x14ac:dyDescent="0.25">
      <c r="A1929" s="9"/>
      <c r="O1929" s="18"/>
      <c r="P1929" s="18"/>
      <c r="Q1929" s="18"/>
      <c r="R1929" s="18"/>
      <c r="S1929" s="18"/>
    </row>
    <row r="1930" spans="1:19" x14ac:dyDescent="0.25">
      <c r="A1930" s="9"/>
      <c r="O1930" s="18"/>
      <c r="P1930" s="18"/>
      <c r="Q1930" s="18"/>
      <c r="R1930" s="18"/>
      <c r="S1930" s="18"/>
    </row>
    <row r="1931" spans="1:19" x14ac:dyDescent="0.25">
      <c r="A1931" s="9"/>
      <c r="O1931" s="18"/>
      <c r="P1931" s="18"/>
      <c r="Q1931" s="18"/>
      <c r="R1931" s="18"/>
      <c r="S1931" s="18"/>
    </row>
    <row r="1932" spans="1:19" x14ac:dyDescent="0.25">
      <c r="A1932" s="9"/>
      <c r="O1932" s="18"/>
      <c r="P1932" s="18"/>
      <c r="Q1932" s="18"/>
      <c r="R1932" s="18"/>
      <c r="S1932" s="18"/>
    </row>
    <row r="1933" spans="1:19" x14ac:dyDescent="0.25">
      <c r="A1933" s="9"/>
      <c r="O1933" s="18"/>
      <c r="P1933" s="18"/>
      <c r="Q1933" s="18"/>
      <c r="R1933" s="18"/>
      <c r="S1933" s="18"/>
    </row>
    <row r="1934" spans="1:19" x14ac:dyDescent="0.25">
      <c r="A1934" s="9"/>
      <c r="O1934" s="18"/>
      <c r="P1934" s="18"/>
      <c r="Q1934" s="18"/>
      <c r="R1934" s="18"/>
      <c r="S1934" s="18"/>
    </row>
    <row r="1935" spans="1:19" x14ac:dyDescent="0.25">
      <c r="A1935" s="9"/>
      <c r="O1935" s="18"/>
      <c r="P1935" s="18"/>
      <c r="Q1935" s="18"/>
      <c r="R1935" s="18"/>
      <c r="S1935" s="18"/>
    </row>
    <row r="1936" spans="1:19" x14ac:dyDescent="0.25">
      <c r="A1936" s="9"/>
      <c r="O1936" s="18"/>
      <c r="P1936" s="18"/>
      <c r="Q1936" s="18"/>
      <c r="R1936" s="18"/>
      <c r="S1936" s="18"/>
    </row>
    <row r="1937" spans="1:19" x14ac:dyDescent="0.25">
      <c r="A1937" s="9"/>
      <c r="O1937" s="18"/>
      <c r="P1937" s="18"/>
      <c r="Q1937" s="18"/>
      <c r="R1937" s="18"/>
      <c r="S1937" s="18"/>
    </row>
    <row r="1938" spans="1:19" x14ac:dyDescent="0.25">
      <c r="A1938" s="9"/>
      <c r="O1938" s="18"/>
      <c r="P1938" s="18"/>
      <c r="Q1938" s="18"/>
      <c r="R1938" s="18"/>
      <c r="S1938" s="18"/>
    </row>
    <row r="1939" spans="1:19" x14ac:dyDescent="0.25">
      <c r="A1939" s="9"/>
      <c r="O1939" s="18"/>
      <c r="P1939" s="18"/>
      <c r="Q1939" s="18"/>
      <c r="R1939" s="18"/>
      <c r="S1939" s="18"/>
    </row>
    <row r="1940" spans="1:19" x14ac:dyDescent="0.25">
      <c r="A1940" s="9"/>
      <c r="O1940" s="18"/>
      <c r="P1940" s="18"/>
      <c r="Q1940" s="18"/>
      <c r="R1940" s="18"/>
      <c r="S1940" s="18"/>
    </row>
    <row r="1941" spans="1:19" x14ac:dyDescent="0.25">
      <c r="A1941" s="9"/>
      <c r="O1941" s="18"/>
      <c r="P1941" s="18"/>
      <c r="Q1941" s="18"/>
      <c r="R1941" s="18"/>
      <c r="S1941" s="18"/>
    </row>
    <row r="1942" spans="1:19" x14ac:dyDescent="0.25">
      <c r="A1942" s="9"/>
      <c r="O1942" s="18"/>
      <c r="P1942" s="18"/>
      <c r="Q1942" s="18"/>
      <c r="R1942" s="18"/>
      <c r="S1942" s="18"/>
    </row>
    <row r="1943" spans="1:19" x14ac:dyDescent="0.25">
      <c r="A1943" s="9"/>
      <c r="O1943" s="18"/>
      <c r="P1943" s="18"/>
      <c r="Q1943" s="18"/>
      <c r="R1943" s="18"/>
      <c r="S1943" s="18"/>
    </row>
    <row r="1944" spans="1:19" x14ac:dyDescent="0.25">
      <c r="A1944" s="9"/>
      <c r="O1944" s="18"/>
      <c r="P1944" s="18"/>
      <c r="Q1944" s="18"/>
      <c r="R1944" s="18"/>
      <c r="S1944" s="18"/>
    </row>
    <row r="1945" spans="1:19" x14ac:dyDescent="0.25">
      <c r="A1945" s="9"/>
      <c r="O1945" s="18"/>
      <c r="P1945" s="18"/>
      <c r="Q1945" s="18"/>
      <c r="R1945" s="18"/>
      <c r="S1945" s="18"/>
    </row>
    <row r="1946" spans="1:19" x14ac:dyDescent="0.25">
      <c r="A1946" s="9"/>
      <c r="O1946" s="18"/>
      <c r="P1946" s="18"/>
      <c r="Q1946" s="18"/>
      <c r="R1946" s="18"/>
      <c r="S1946" s="18"/>
    </row>
    <row r="1947" spans="1:19" x14ac:dyDescent="0.25">
      <c r="A1947" s="9"/>
      <c r="O1947" s="18"/>
      <c r="P1947" s="18"/>
      <c r="Q1947" s="18"/>
      <c r="R1947" s="18"/>
      <c r="S1947" s="18"/>
    </row>
    <row r="1948" spans="1:19" x14ac:dyDescent="0.25">
      <c r="A1948" s="9"/>
      <c r="O1948" s="18"/>
      <c r="P1948" s="18"/>
      <c r="Q1948" s="18"/>
      <c r="R1948" s="18"/>
      <c r="S1948" s="18"/>
    </row>
    <row r="1949" spans="1:19" x14ac:dyDescent="0.25">
      <c r="A1949" s="9"/>
      <c r="O1949" s="18"/>
      <c r="P1949" s="18"/>
      <c r="Q1949" s="18"/>
      <c r="R1949" s="18"/>
      <c r="S1949" s="18"/>
    </row>
    <row r="1950" spans="1:19" x14ac:dyDescent="0.25">
      <c r="A1950" s="9"/>
      <c r="O1950" s="18"/>
      <c r="P1950" s="18"/>
      <c r="Q1950" s="18"/>
      <c r="R1950" s="18"/>
      <c r="S1950" s="18"/>
    </row>
    <row r="1951" spans="1:19" x14ac:dyDescent="0.25">
      <c r="A1951" s="9"/>
      <c r="O1951" s="18"/>
      <c r="P1951" s="18"/>
      <c r="Q1951" s="18"/>
      <c r="R1951" s="18"/>
      <c r="S1951" s="18"/>
    </row>
    <row r="1952" spans="1:19" x14ac:dyDescent="0.25">
      <c r="A1952" s="9"/>
      <c r="O1952" s="18"/>
      <c r="P1952" s="18"/>
      <c r="Q1952" s="18"/>
      <c r="R1952" s="18"/>
      <c r="S1952" s="18"/>
    </row>
    <row r="1953" spans="1:19" x14ac:dyDescent="0.25">
      <c r="A1953" s="9"/>
      <c r="O1953" s="18"/>
      <c r="P1953" s="18"/>
      <c r="Q1953" s="18"/>
      <c r="R1953" s="18"/>
      <c r="S1953" s="18"/>
    </row>
    <row r="1954" spans="1:19" x14ac:dyDescent="0.25">
      <c r="A1954" s="9"/>
      <c r="O1954" s="18"/>
      <c r="P1954" s="18"/>
      <c r="Q1954" s="18"/>
      <c r="R1954" s="18"/>
      <c r="S1954" s="18"/>
    </row>
    <row r="1955" spans="1:19" x14ac:dyDescent="0.25">
      <c r="A1955" s="9"/>
      <c r="O1955" s="18"/>
      <c r="P1955" s="18"/>
      <c r="Q1955" s="18"/>
      <c r="R1955" s="18"/>
      <c r="S1955" s="18"/>
    </row>
    <row r="1956" spans="1:19" x14ac:dyDescent="0.25">
      <c r="A1956" s="9"/>
      <c r="O1956" s="18"/>
      <c r="P1956" s="18"/>
      <c r="Q1956" s="18"/>
      <c r="R1956" s="18"/>
      <c r="S1956" s="18"/>
    </row>
    <row r="1957" spans="1:19" x14ac:dyDescent="0.25">
      <c r="A1957" s="9"/>
      <c r="O1957" s="18"/>
      <c r="P1957" s="18"/>
      <c r="Q1957" s="18"/>
      <c r="R1957" s="18"/>
      <c r="S1957" s="18"/>
    </row>
    <row r="1958" spans="1:19" x14ac:dyDescent="0.25">
      <c r="A1958" s="9"/>
      <c r="O1958" s="18"/>
      <c r="P1958" s="18"/>
      <c r="Q1958" s="18"/>
      <c r="R1958" s="18"/>
      <c r="S1958" s="18"/>
    </row>
    <row r="1959" spans="1:19" x14ac:dyDescent="0.25">
      <c r="A1959" s="9"/>
      <c r="O1959" s="18"/>
      <c r="P1959" s="18"/>
      <c r="Q1959" s="18"/>
      <c r="R1959" s="18"/>
      <c r="S1959" s="18"/>
    </row>
    <row r="1960" spans="1:19" x14ac:dyDescent="0.25">
      <c r="A1960" s="9"/>
      <c r="O1960" s="18"/>
      <c r="P1960" s="18"/>
      <c r="Q1960" s="18"/>
      <c r="R1960" s="18"/>
      <c r="S1960" s="18"/>
    </row>
    <row r="1961" spans="1:19" x14ac:dyDescent="0.25">
      <c r="A1961" s="9"/>
      <c r="O1961" s="18"/>
      <c r="P1961" s="18"/>
      <c r="Q1961" s="18"/>
      <c r="R1961" s="18"/>
      <c r="S1961" s="18"/>
    </row>
    <row r="1962" spans="1:19" x14ac:dyDescent="0.25">
      <c r="A1962" s="9"/>
      <c r="O1962" s="18"/>
      <c r="P1962" s="18"/>
      <c r="Q1962" s="18"/>
      <c r="R1962" s="18"/>
      <c r="S1962" s="18"/>
    </row>
    <row r="1963" spans="1:19" x14ac:dyDescent="0.25">
      <c r="A1963" s="9"/>
      <c r="O1963" s="18"/>
      <c r="P1963" s="18"/>
      <c r="Q1963" s="18"/>
      <c r="R1963" s="18"/>
      <c r="S1963" s="18"/>
    </row>
    <row r="1964" spans="1:19" x14ac:dyDescent="0.25">
      <c r="A1964" s="9"/>
      <c r="O1964" s="18"/>
      <c r="P1964" s="18"/>
      <c r="Q1964" s="18"/>
      <c r="R1964" s="18"/>
      <c r="S1964" s="18"/>
    </row>
    <row r="1965" spans="1:19" x14ac:dyDescent="0.25">
      <c r="A1965" s="9"/>
      <c r="O1965" s="18"/>
      <c r="P1965" s="18"/>
      <c r="Q1965" s="18"/>
      <c r="R1965" s="18"/>
      <c r="S1965" s="18"/>
    </row>
    <row r="1966" spans="1:19" x14ac:dyDescent="0.25">
      <c r="A1966" s="9"/>
      <c r="O1966" s="18"/>
      <c r="P1966" s="18"/>
      <c r="Q1966" s="18"/>
      <c r="R1966" s="18"/>
      <c r="S1966" s="18"/>
    </row>
    <row r="1967" spans="1:19" x14ac:dyDescent="0.25">
      <c r="A1967" s="9"/>
      <c r="O1967" s="18"/>
      <c r="P1967" s="18"/>
      <c r="Q1967" s="18"/>
      <c r="R1967" s="18"/>
      <c r="S1967" s="18"/>
    </row>
    <row r="1968" spans="1:19" x14ac:dyDescent="0.25">
      <c r="A1968" s="9"/>
      <c r="O1968" s="18"/>
      <c r="P1968" s="18"/>
      <c r="Q1968" s="18"/>
      <c r="R1968" s="18"/>
      <c r="S1968" s="18"/>
    </row>
    <row r="1969" spans="1:19" x14ac:dyDescent="0.25">
      <c r="A1969" s="9"/>
      <c r="O1969" s="18"/>
      <c r="P1969" s="18"/>
      <c r="Q1969" s="18"/>
      <c r="R1969" s="18"/>
      <c r="S1969" s="18"/>
    </row>
    <row r="1970" spans="1:19" x14ac:dyDescent="0.25">
      <c r="A1970" s="9"/>
      <c r="O1970" s="18"/>
      <c r="P1970" s="18"/>
      <c r="Q1970" s="18"/>
      <c r="R1970" s="18"/>
      <c r="S1970" s="18"/>
    </row>
    <row r="1971" spans="1:19" x14ac:dyDescent="0.25">
      <c r="A1971" s="9"/>
      <c r="O1971" s="18"/>
      <c r="P1971" s="18"/>
      <c r="Q1971" s="18"/>
      <c r="R1971" s="18"/>
      <c r="S1971" s="18"/>
    </row>
    <row r="1972" spans="1:19" x14ac:dyDescent="0.25">
      <c r="A1972" s="9"/>
      <c r="O1972" s="18"/>
      <c r="P1972" s="18"/>
      <c r="Q1972" s="18"/>
      <c r="R1972" s="18"/>
      <c r="S1972" s="18"/>
    </row>
    <row r="1973" spans="1:19" x14ac:dyDescent="0.25">
      <c r="A1973" s="9"/>
      <c r="O1973" s="18"/>
      <c r="P1973" s="18"/>
      <c r="Q1973" s="18"/>
      <c r="R1973" s="18"/>
      <c r="S1973" s="18"/>
    </row>
    <row r="1974" spans="1:19" x14ac:dyDescent="0.25">
      <c r="A1974" s="9"/>
      <c r="O1974" s="18"/>
      <c r="P1974" s="18"/>
      <c r="Q1974" s="18"/>
      <c r="R1974" s="18"/>
      <c r="S1974" s="18"/>
    </row>
    <row r="1975" spans="1:19" x14ac:dyDescent="0.25">
      <c r="A1975" s="9"/>
      <c r="O1975" s="18"/>
      <c r="P1975" s="18"/>
      <c r="Q1975" s="18"/>
      <c r="R1975" s="18"/>
      <c r="S1975" s="18"/>
    </row>
    <row r="1976" spans="1:19" x14ac:dyDescent="0.25">
      <c r="A1976" s="9"/>
      <c r="O1976" s="18"/>
      <c r="P1976" s="18"/>
      <c r="Q1976" s="18"/>
      <c r="R1976" s="18"/>
      <c r="S1976" s="18"/>
    </row>
    <row r="1977" spans="1:19" x14ac:dyDescent="0.25">
      <c r="A1977" s="9"/>
      <c r="O1977" s="18"/>
      <c r="P1977" s="18"/>
      <c r="Q1977" s="18"/>
      <c r="R1977" s="18"/>
      <c r="S1977" s="18"/>
    </row>
    <row r="1978" spans="1:19" x14ac:dyDescent="0.25">
      <c r="A1978" s="9"/>
      <c r="O1978" s="18"/>
      <c r="P1978" s="18"/>
      <c r="Q1978" s="18"/>
      <c r="R1978" s="18"/>
      <c r="S1978" s="18"/>
    </row>
    <row r="1979" spans="1:19" x14ac:dyDescent="0.25">
      <c r="A1979" s="9"/>
      <c r="O1979" s="18"/>
      <c r="P1979" s="18"/>
      <c r="Q1979" s="18"/>
      <c r="R1979" s="18"/>
      <c r="S1979" s="18"/>
    </row>
    <row r="1980" spans="1:19" x14ac:dyDescent="0.25">
      <c r="A1980" s="9"/>
      <c r="O1980" s="18"/>
      <c r="P1980" s="18"/>
      <c r="Q1980" s="18"/>
      <c r="R1980" s="18"/>
      <c r="S1980" s="18"/>
    </row>
    <row r="1981" spans="1:19" x14ac:dyDescent="0.25">
      <c r="A1981" s="9"/>
      <c r="O1981" s="18"/>
      <c r="P1981" s="18"/>
      <c r="Q1981" s="18"/>
      <c r="R1981" s="18"/>
      <c r="S1981" s="18"/>
    </row>
    <row r="1982" spans="1:19" x14ac:dyDescent="0.25">
      <c r="A1982" s="9"/>
      <c r="O1982" s="18"/>
      <c r="P1982" s="18"/>
      <c r="Q1982" s="18"/>
      <c r="R1982" s="18"/>
      <c r="S1982" s="18"/>
    </row>
    <row r="1983" spans="1:19" x14ac:dyDescent="0.25">
      <c r="A1983" s="9"/>
      <c r="O1983" s="18"/>
      <c r="P1983" s="18"/>
      <c r="Q1983" s="18"/>
      <c r="R1983" s="18"/>
      <c r="S1983" s="18"/>
    </row>
    <row r="1984" spans="1:19" x14ac:dyDescent="0.25">
      <c r="A1984" s="9"/>
      <c r="O1984" s="18"/>
      <c r="P1984" s="18"/>
      <c r="Q1984" s="18"/>
      <c r="R1984" s="18"/>
      <c r="S1984" s="18"/>
    </row>
    <row r="1985" spans="1:19" x14ac:dyDescent="0.25">
      <c r="A1985" s="9"/>
      <c r="O1985" s="18"/>
      <c r="P1985" s="18"/>
      <c r="Q1985" s="18"/>
      <c r="R1985" s="18"/>
      <c r="S1985" s="18"/>
    </row>
    <row r="1986" spans="1:19" x14ac:dyDescent="0.25">
      <c r="A1986" s="9"/>
      <c r="O1986" s="18"/>
      <c r="P1986" s="18"/>
      <c r="Q1986" s="18"/>
      <c r="R1986" s="18"/>
      <c r="S1986" s="18"/>
    </row>
    <row r="1987" spans="1:19" x14ac:dyDescent="0.25">
      <c r="A1987" s="9"/>
      <c r="O1987" s="18"/>
      <c r="P1987" s="18"/>
      <c r="Q1987" s="18"/>
      <c r="R1987" s="18"/>
      <c r="S1987" s="18"/>
    </row>
    <row r="1988" spans="1:19" x14ac:dyDescent="0.25">
      <c r="A1988" s="9"/>
      <c r="O1988" s="18"/>
      <c r="P1988" s="18"/>
      <c r="Q1988" s="18"/>
      <c r="R1988" s="18"/>
      <c r="S1988" s="18"/>
    </row>
    <row r="1989" spans="1:19" x14ac:dyDescent="0.25">
      <c r="A1989" s="9"/>
      <c r="O1989" s="18"/>
      <c r="P1989" s="18"/>
      <c r="Q1989" s="18"/>
      <c r="R1989" s="18"/>
      <c r="S1989" s="18"/>
    </row>
    <row r="1990" spans="1:19" x14ac:dyDescent="0.25">
      <c r="A1990" s="9"/>
      <c r="O1990" s="18"/>
      <c r="P1990" s="18"/>
      <c r="Q1990" s="18"/>
      <c r="R1990" s="18"/>
      <c r="S1990" s="18"/>
    </row>
    <row r="1991" spans="1:19" x14ac:dyDescent="0.25">
      <c r="A1991" s="9"/>
      <c r="O1991" s="18"/>
      <c r="P1991" s="18"/>
      <c r="Q1991" s="18"/>
      <c r="R1991" s="18"/>
      <c r="S1991" s="18"/>
    </row>
    <row r="1992" spans="1:19" x14ac:dyDescent="0.25">
      <c r="A1992" s="9"/>
      <c r="O1992" s="18"/>
      <c r="P1992" s="18"/>
      <c r="Q1992" s="18"/>
      <c r="R1992" s="18"/>
      <c r="S1992" s="18"/>
    </row>
    <row r="1993" spans="1:19" x14ac:dyDescent="0.25">
      <c r="A1993" s="9"/>
      <c r="O1993" s="18"/>
      <c r="P1993" s="18"/>
      <c r="Q1993" s="18"/>
      <c r="R1993" s="18"/>
      <c r="S1993" s="18"/>
    </row>
    <row r="1994" spans="1:19" x14ac:dyDescent="0.25">
      <c r="A1994" s="9"/>
      <c r="O1994" s="18"/>
      <c r="P1994" s="18"/>
      <c r="Q1994" s="18"/>
      <c r="R1994" s="18"/>
      <c r="S1994" s="18"/>
    </row>
    <row r="1995" spans="1:19" x14ac:dyDescent="0.25">
      <c r="A1995" s="9"/>
      <c r="O1995" s="18"/>
      <c r="P1995" s="18"/>
      <c r="Q1995" s="18"/>
      <c r="R1995" s="18"/>
      <c r="S1995" s="18"/>
    </row>
    <row r="1996" spans="1:19" x14ac:dyDescent="0.25">
      <c r="A1996" s="9"/>
      <c r="O1996" s="18"/>
      <c r="P1996" s="18"/>
      <c r="Q1996" s="18"/>
      <c r="R1996" s="18"/>
      <c r="S1996" s="18"/>
    </row>
    <row r="1997" spans="1:19" x14ac:dyDescent="0.25">
      <c r="A1997" s="9"/>
      <c r="O1997" s="18"/>
      <c r="P1997" s="18"/>
      <c r="Q1997" s="18"/>
      <c r="R1997" s="18"/>
      <c r="S1997" s="18"/>
    </row>
    <row r="1998" spans="1:19" x14ac:dyDescent="0.25">
      <c r="A1998" s="9"/>
      <c r="O1998" s="18"/>
      <c r="P1998" s="18"/>
      <c r="Q1998" s="18"/>
      <c r="R1998" s="18"/>
      <c r="S1998" s="18"/>
    </row>
    <row r="1999" spans="1:19" x14ac:dyDescent="0.25">
      <c r="A1999" s="9"/>
      <c r="O1999" s="18"/>
      <c r="P1999" s="18"/>
      <c r="Q1999" s="18"/>
      <c r="R1999" s="18"/>
      <c r="S1999" s="18"/>
    </row>
    <row r="2000" spans="1:19" x14ac:dyDescent="0.25">
      <c r="A2000" s="9"/>
      <c r="O2000" s="18"/>
      <c r="P2000" s="18"/>
      <c r="Q2000" s="18"/>
      <c r="R2000" s="18"/>
      <c r="S2000" s="18"/>
    </row>
    <row r="2001" spans="1:19" x14ac:dyDescent="0.25">
      <c r="A2001" s="9"/>
      <c r="O2001" s="18"/>
      <c r="P2001" s="18"/>
      <c r="Q2001" s="18"/>
      <c r="R2001" s="18"/>
      <c r="S2001" s="18"/>
    </row>
    <row r="2002" spans="1:19" x14ac:dyDescent="0.25">
      <c r="A2002" s="9"/>
      <c r="O2002" s="18"/>
      <c r="P2002" s="18"/>
      <c r="Q2002" s="18"/>
      <c r="R2002" s="18"/>
      <c r="S2002" s="18"/>
    </row>
    <row r="2003" spans="1:19" x14ac:dyDescent="0.25">
      <c r="A2003" s="9"/>
      <c r="O2003" s="18"/>
      <c r="P2003" s="18"/>
      <c r="Q2003" s="18"/>
      <c r="R2003" s="18"/>
      <c r="S2003" s="18"/>
    </row>
    <row r="2004" spans="1:19" x14ac:dyDescent="0.25">
      <c r="A2004" s="9"/>
      <c r="O2004" s="18"/>
      <c r="P2004" s="18"/>
      <c r="Q2004" s="18"/>
      <c r="R2004" s="18"/>
      <c r="S2004" s="18"/>
    </row>
    <row r="2005" spans="1:19" x14ac:dyDescent="0.25">
      <c r="A2005" s="9"/>
      <c r="O2005" s="18"/>
      <c r="P2005" s="18"/>
      <c r="Q2005" s="18"/>
      <c r="R2005" s="18"/>
      <c r="S2005" s="18"/>
    </row>
    <row r="2006" spans="1:19" x14ac:dyDescent="0.25">
      <c r="A2006" s="9"/>
      <c r="O2006" s="18"/>
      <c r="P2006" s="18"/>
      <c r="Q2006" s="18"/>
      <c r="R2006" s="18"/>
      <c r="S2006" s="18"/>
    </row>
    <row r="2007" spans="1:19" x14ac:dyDescent="0.25">
      <c r="A2007" s="9"/>
      <c r="O2007" s="18"/>
      <c r="P2007" s="18"/>
      <c r="Q2007" s="18"/>
      <c r="R2007" s="18"/>
      <c r="S2007" s="18"/>
    </row>
    <row r="2008" spans="1:19" x14ac:dyDescent="0.25">
      <c r="A2008" s="9"/>
      <c r="O2008" s="18"/>
      <c r="P2008" s="18"/>
      <c r="Q2008" s="18"/>
      <c r="R2008" s="18"/>
      <c r="S2008" s="18"/>
    </row>
    <row r="2009" spans="1:19" x14ac:dyDescent="0.25">
      <c r="A2009" s="9"/>
      <c r="O2009" s="18"/>
      <c r="P2009" s="18"/>
      <c r="Q2009" s="18"/>
      <c r="R2009" s="18"/>
      <c r="S2009" s="18"/>
    </row>
    <row r="2010" spans="1:19" x14ac:dyDescent="0.25">
      <c r="A2010" s="9"/>
      <c r="O2010" s="18"/>
      <c r="P2010" s="18"/>
      <c r="Q2010" s="18"/>
      <c r="R2010" s="18"/>
      <c r="S2010" s="18"/>
    </row>
    <row r="2011" spans="1:19" x14ac:dyDescent="0.25">
      <c r="A2011" s="9"/>
      <c r="O2011" s="18"/>
      <c r="P2011" s="18"/>
      <c r="Q2011" s="18"/>
      <c r="R2011" s="18"/>
      <c r="S2011" s="18"/>
    </row>
    <row r="2012" spans="1:19" x14ac:dyDescent="0.25">
      <c r="A2012" s="9"/>
      <c r="O2012" s="18"/>
      <c r="P2012" s="18"/>
      <c r="Q2012" s="18"/>
      <c r="R2012" s="18"/>
      <c r="S2012" s="18"/>
    </row>
    <row r="2013" spans="1:19" x14ac:dyDescent="0.25">
      <c r="A2013" s="9"/>
      <c r="O2013" s="18"/>
      <c r="P2013" s="18"/>
      <c r="Q2013" s="18"/>
      <c r="R2013" s="18"/>
      <c r="S2013" s="18"/>
    </row>
    <row r="2014" spans="1:19" x14ac:dyDescent="0.25">
      <c r="A2014" s="9"/>
      <c r="O2014" s="18"/>
      <c r="P2014" s="18"/>
      <c r="Q2014" s="18"/>
      <c r="R2014" s="18"/>
      <c r="S2014" s="18"/>
    </row>
    <row r="2015" spans="1:19" x14ac:dyDescent="0.25">
      <c r="A2015" s="9"/>
      <c r="O2015" s="18"/>
      <c r="P2015" s="18"/>
      <c r="Q2015" s="18"/>
      <c r="R2015" s="18"/>
      <c r="S2015" s="18"/>
    </row>
    <row r="2016" spans="1:19" x14ac:dyDescent="0.25">
      <c r="A2016" s="9"/>
      <c r="O2016" s="18"/>
      <c r="P2016" s="18"/>
      <c r="Q2016" s="18"/>
      <c r="R2016" s="18"/>
      <c r="S2016" s="18"/>
    </row>
    <row r="2017" spans="1:19" x14ac:dyDescent="0.25">
      <c r="A2017" s="9"/>
      <c r="O2017" s="18"/>
      <c r="P2017" s="18"/>
      <c r="Q2017" s="18"/>
      <c r="R2017" s="18"/>
      <c r="S2017" s="18"/>
    </row>
    <row r="2018" spans="1:19" x14ac:dyDescent="0.25">
      <c r="A2018" s="9"/>
      <c r="O2018" s="18"/>
      <c r="P2018" s="18"/>
      <c r="Q2018" s="18"/>
      <c r="R2018" s="18"/>
      <c r="S2018" s="18"/>
    </row>
    <row r="2019" spans="1:19" x14ac:dyDescent="0.25">
      <c r="A2019" s="9"/>
      <c r="O2019" s="18"/>
      <c r="P2019" s="18"/>
      <c r="Q2019" s="18"/>
      <c r="R2019" s="18"/>
      <c r="S2019" s="18"/>
    </row>
    <row r="2020" spans="1:19" x14ac:dyDescent="0.25">
      <c r="A2020" s="9"/>
      <c r="O2020" s="18"/>
      <c r="P2020" s="18"/>
      <c r="Q2020" s="18"/>
      <c r="R2020" s="18"/>
      <c r="S2020" s="18"/>
    </row>
    <row r="2021" spans="1:19" x14ac:dyDescent="0.25">
      <c r="A2021" s="9"/>
      <c r="O2021" s="18"/>
      <c r="P2021" s="18"/>
      <c r="Q2021" s="18"/>
      <c r="R2021" s="18"/>
      <c r="S2021" s="18"/>
    </row>
    <row r="2022" spans="1:19" x14ac:dyDescent="0.25">
      <c r="A2022" s="9"/>
      <c r="O2022" s="18"/>
      <c r="P2022" s="18"/>
      <c r="Q2022" s="18"/>
      <c r="R2022" s="18"/>
      <c r="S2022" s="18"/>
    </row>
    <row r="2023" spans="1:19" x14ac:dyDescent="0.25">
      <c r="A2023" s="9"/>
      <c r="O2023" s="18"/>
      <c r="P2023" s="18"/>
      <c r="Q2023" s="18"/>
      <c r="R2023" s="18"/>
      <c r="S2023" s="18"/>
    </row>
    <row r="2024" spans="1:19" x14ac:dyDescent="0.25">
      <c r="A2024" s="9"/>
      <c r="O2024" s="18"/>
      <c r="P2024" s="18"/>
      <c r="Q2024" s="18"/>
      <c r="R2024" s="18"/>
      <c r="S2024" s="18"/>
    </row>
    <row r="2025" spans="1:19" x14ac:dyDescent="0.25">
      <c r="A2025" s="9"/>
      <c r="O2025" s="18"/>
      <c r="P2025" s="18"/>
      <c r="Q2025" s="18"/>
      <c r="R2025" s="18"/>
      <c r="S2025" s="18"/>
    </row>
    <row r="2026" spans="1:19" x14ac:dyDescent="0.25">
      <c r="A2026" s="9"/>
      <c r="O2026" s="18"/>
      <c r="P2026" s="18"/>
      <c r="Q2026" s="18"/>
      <c r="R2026" s="18"/>
      <c r="S2026" s="18"/>
    </row>
    <row r="2027" spans="1:19" x14ac:dyDescent="0.25">
      <c r="A2027" s="9"/>
      <c r="O2027" s="18"/>
      <c r="P2027" s="18"/>
      <c r="Q2027" s="18"/>
      <c r="R2027" s="18"/>
      <c r="S2027" s="18"/>
    </row>
    <row r="2028" spans="1:19" x14ac:dyDescent="0.25">
      <c r="A2028" s="9"/>
      <c r="O2028" s="18"/>
      <c r="P2028" s="18"/>
      <c r="Q2028" s="18"/>
      <c r="R2028" s="18"/>
      <c r="S2028" s="18"/>
    </row>
    <row r="2029" spans="1:19" x14ac:dyDescent="0.25">
      <c r="A2029" s="9"/>
      <c r="O2029" s="18"/>
      <c r="P2029" s="18"/>
      <c r="Q2029" s="18"/>
      <c r="R2029" s="18"/>
      <c r="S2029" s="18"/>
    </row>
    <row r="2030" spans="1:19" x14ac:dyDescent="0.25">
      <c r="A2030" s="9"/>
      <c r="O2030" s="18"/>
      <c r="P2030" s="18"/>
      <c r="Q2030" s="18"/>
      <c r="R2030" s="18"/>
      <c r="S2030" s="18"/>
    </row>
    <row r="2031" spans="1:19" x14ac:dyDescent="0.25">
      <c r="A2031" s="9"/>
      <c r="O2031" s="18"/>
      <c r="P2031" s="18"/>
      <c r="Q2031" s="18"/>
      <c r="R2031" s="18"/>
      <c r="S2031" s="18"/>
    </row>
    <row r="2032" spans="1:19" x14ac:dyDescent="0.25">
      <c r="A2032" s="9"/>
      <c r="O2032" s="18"/>
      <c r="P2032" s="18"/>
      <c r="Q2032" s="18"/>
      <c r="R2032" s="18"/>
      <c r="S2032" s="18"/>
    </row>
    <row r="2033" spans="1:19" x14ac:dyDescent="0.25">
      <c r="A2033" s="9"/>
      <c r="O2033" s="18"/>
      <c r="P2033" s="18"/>
      <c r="Q2033" s="18"/>
      <c r="R2033" s="18"/>
      <c r="S2033" s="18"/>
    </row>
    <row r="2034" spans="1:19" x14ac:dyDescent="0.25">
      <c r="A2034" s="9"/>
      <c r="O2034" s="18"/>
      <c r="P2034" s="18"/>
      <c r="Q2034" s="18"/>
      <c r="R2034" s="18"/>
      <c r="S2034" s="18"/>
    </row>
    <row r="2035" spans="1:19" x14ac:dyDescent="0.25">
      <c r="A2035" s="9"/>
      <c r="O2035" s="18"/>
      <c r="P2035" s="18"/>
      <c r="Q2035" s="18"/>
      <c r="R2035" s="18"/>
      <c r="S2035" s="18"/>
    </row>
    <row r="2036" spans="1:19" x14ac:dyDescent="0.25">
      <c r="A2036" s="9"/>
      <c r="O2036" s="18"/>
      <c r="P2036" s="18"/>
      <c r="Q2036" s="18"/>
      <c r="R2036" s="18"/>
      <c r="S2036" s="18"/>
    </row>
    <row r="2037" spans="1:19" x14ac:dyDescent="0.25">
      <c r="A2037" s="9"/>
      <c r="O2037" s="18"/>
      <c r="P2037" s="18"/>
      <c r="Q2037" s="18"/>
      <c r="R2037" s="18"/>
      <c r="S2037" s="18"/>
    </row>
    <row r="2038" spans="1:19" x14ac:dyDescent="0.25">
      <c r="A2038" s="9"/>
      <c r="O2038" s="18"/>
      <c r="P2038" s="18"/>
      <c r="Q2038" s="18"/>
      <c r="R2038" s="18"/>
      <c r="S2038" s="18"/>
    </row>
    <row r="2039" spans="1:19" x14ac:dyDescent="0.25">
      <c r="A2039" s="9"/>
      <c r="O2039" s="18"/>
      <c r="P2039" s="18"/>
      <c r="Q2039" s="18"/>
      <c r="R2039" s="18"/>
      <c r="S2039" s="18"/>
    </row>
    <row r="2040" spans="1:19" x14ac:dyDescent="0.25">
      <c r="A2040" s="9"/>
      <c r="O2040" s="18"/>
      <c r="P2040" s="18"/>
      <c r="Q2040" s="18"/>
      <c r="R2040" s="18"/>
      <c r="S2040" s="18"/>
    </row>
    <row r="2041" spans="1:19" x14ac:dyDescent="0.25">
      <c r="A2041" s="9"/>
      <c r="O2041" s="18"/>
      <c r="P2041" s="18"/>
      <c r="Q2041" s="18"/>
      <c r="R2041" s="18"/>
      <c r="S2041" s="18"/>
    </row>
    <row r="2042" spans="1:19" x14ac:dyDescent="0.25">
      <c r="A2042" s="9"/>
      <c r="O2042" s="18"/>
      <c r="P2042" s="18"/>
      <c r="Q2042" s="18"/>
      <c r="R2042" s="18"/>
      <c r="S2042" s="18"/>
    </row>
    <row r="2043" spans="1:19" x14ac:dyDescent="0.25">
      <c r="A2043" s="9"/>
      <c r="O2043" s="18"/>
      <c r="P2043" s="18"/>
      <c r="Q2043" s="18"/>
      <c r="R2043" s="18"/>
      <c r="S2043" s="18"/>
    </row>
    <row r="2044" spans="1:19" x14ac:dyDescent="0.25">
      <c r="A2044" s="9"/>
      <c r="O2044" s="18"/>
      <c r="P2044" s="18"/>
      <c r="Q2044" s="18"/>
      <c r="R2044" s="18"/>
      <c r="S2044" s="18"/>
    </row>
    <row r="2045" spans="1:19" x14ac:dyDescent="0.25">
      <c r="A2045" s="9"/>
      <c r="O2045" s="18"/>
      <c r="P2045" s="18"/>
      <c r="Q2045" s="18"/>
      <c r="R2045" s="18"/>
      <c r="S2045" s="18"/>
    </row>
    <row r="2046" spans="1:19" x14ac:dyDescent="0.25">
      <c r="A2046" s="9"/>
      <c r="O2046" s="18"/>
      <c r="P2046" s="18"/>
      <c r="Q2046" s="18"/>
      <c r="R2046" s="18"/>
      <c r="S2046" s="18"/>
    </row>
    <row r="2047" spans="1:19" x14ac:dyDescent="0.25">
      <c r="A2047" s="9"/>
      <c r="O2047" s="18"/>
      <c r="P2047" s="18"/>
      <c r="Q2047" s="18"/>
      <c r="R2047" s="18"/>
      <c r="S2047" s="18"/>
    </row>
    <row r="2048" spans="1:19" x14ac:dyDescent="0.25">
      <c r="A2048" s="9"/>
      <c r="O2048" s="18"/>
      <c r="P2048" s="18"/>
      <c r="Q2048" s="18"/>
      <c r="R2048" s="18"/>
      <c r="S2048" s="18"/>
    </row>
    <row r="2049" spans="1:19" x14ac:dyDescent="0.25">
      <c r="A2049" s="9"/>
      <c r="O2049" s="18"/>
      <c r="P2049" s="18"/>
      <c r="Q2049" s="18"/>
      <c r="R2049" s="18"/>
      <c r="S2049" s="18"/>
    </row>
    <row r="2050" spans="1:19" x14ac:dyDescent="0.25">
      <c r="A2050" s="9"/>
      <c r="O2050" s="18"/>
      <c r="P2050" s="18"/>
      <c r="Q2050" s="18"/>
      <c r="R2050" s="18"/>
      <c r="S2050" s="18"/>
    </row>
    <row r="2051" spans="1:19" x14ac:dyDescent="0.25">
      <c r="A2051" s="9"/>
      <c r="O2051" s="18"/>
      <c r="P2051" s="18"/>
      <c r="Q2051" s="18"/>
      <c r="R2051" s="18"/>
      <c r="S2051" s="18"/>
    </row>
    <row r="2052" spans="1:19" x14ac:dyDescent="0.25">
      <c r="A2052" s="9"/>
      <c r="O2052" s="18"/>
      <c r="P2052" s="18"/>
      <c r="Q2052" s="18"/>
      <c r="R2052" s="18"/>
      <c r="S2052" s="18"/>
    </row>
    <row r="2053" spans="1:19" x14ac:dyDescent="0.25">
      <c r="A2053" s="9"/>
      <c r="O2053" s="18"/>
      <c r="P2053" s="18"/>
      <c r="Q2053" s="18"/>
      <c r="R2053" s="18"/>
      <c r="S2053" s="18"/>
    </row>
    <row r="2054" spans="1:19" x14ac:dyDescent="0.25">
      <c r="A2054" s="9"/>
      <c r="O2054" s="18"/>
      <c r="P2054" s="18"/>
      <c r="Q2054" s="18"/>
      <c r="R2054" s="18"/>
      <c r="S2054" s="18"/>
    </row>
    <row r="2055" spans="1:19" x14ac:dyDescent="0.25">
      <c r="A2055" s="9"/>
      <c r="O2055" s="18"/>
      <c r="P2055" s="18"/>
      <c r="Q2055" s="18"/>
      <c r="R2055" s="18"/>
      <c r="S2055" s="18"/>
    </row>
    <row r="2056" spans="1:19" x14ac:dyDescent="0.25">
      <c r="A2056" s="9"/>
      <c r="O2056" s="18"/>
      <c r="P2056" s="18"/>
      <c r="Q2056" s="18"/>
      <c r="R2056" s="18"/>
      <c r="S2056" s="18"/>
    </row>
    <row r="2057" spans="1:19" x14ac:dyDescent="0.25">
      <c r="A2057" s="9"/>
      <c r="O2057" s="18"/>
      <c r="P2057" s="18"/>
      <c r="Q2057" s="18"/>
      <c r="R2057" s="18"/>
      <c r="S2057" s="18"/>
    </row>
    <row r="2058" spans="1:19" x14ac:dyDescent="0.25">
      <c r="A2058" s="9"/>
      <c r="O2058" s="18"/>
      <c r="P2058" s="18"/>
      <c r="Q2058" s="18"/>
      <c r="R2058" s="18"/>
      <c r="S2058" s="18"/>
    </row>
    <row r="2059" spans="1:19" x14ac:dyDescent="0.25">
      <c r="A2059" s="9"/>
      <c r="O2059" s="18"/>
      <c r="P2059" s="18"/>
      <c r="Q2059" s="18"/>
      <c r="R2059" s="18"/>
      <c r="S2059" s="18"/>
    </row>
    <row r="2060" spans="1:19" x14ac:dyDescent="0.25">
      <c r="A2060" s="9"/>
      <c r="O2060" s="18"/>
      <c r="P2060" s="18"/>
      <c r="Q2060" s="18"/>
      <c r="R2060" s="18"/>
      <c r="S2060" s="18"/>
    </row>
    <row r="2061" spans="1:19" x14ac:dyDescent="0.25">
      <c r="A2061" s="9"/>
      <c r="O2061" s="18"/>
      <c r="P2061" s="18"/>
      <c r="Q2061" s="18"/>
      <c r="R2061" s="18"/>
      <c r="S2061" s="18"/>
    </row>
    <row r="2062" spans="1:19" x14ac:dyDescent="0.25">
      <c r="A2062" s="9"/>
      <c r="O2062" s="18"/>
      <c r="P2062" s="18"/>
      <c r="Q2062" s="18"/>
      <c r="R2062" s="18"/>
      <c r="S2062" s="18"/>
    </row>
    <row r="2063" spans="1:19" x14ac:dyDescent="0.25">
      <c r="A2063" s="9"/>
      <c r="O2063" s="18"/>
      <c r="P2063" s="18"/>
      <c r="Q2063" s="18"/>
      <c r="R2063" s="18"/>
      <c r="S2063" s="18"/>
    </row>
    <row r="2064" spans="1:19" x14ac:dyDescent="0.25">
      <c r="A2064" s="9"/>
      <c r="O2064" s="18"/>
      <c r="P2064" s="18"/>
      <c r="Q2064" s="18"/>
      <c r="R2064" s="18"/>
      <c r="S2064" s="18"/>
    </row>
    <row r="2065" spans="1:19" x14ac:dyDescent="0.25">
      <c r="A2065" s="9"/>
      <c r="O2065" s="18"/>
      <c r="P2065" s="18"/>
      <c r="Q2065" s="18"/>
      <c r="R2065" s="18"/>
      <c r="S2065" s="18"/>
    </row>
    <row r="2066" spans="1:19" x14ac:dyDescent="0.25">
      <c r="A2066" s="9"/>
      <c r="O2066" s="18"/>
      <c r="P2066" s="18"/>
      <c r="Q2066" s="18"/>
      <c r="R2066" s="18"/>
      <c r="S2066" s="18"/>
    </row>
    <row r="2067" spans="1:19" x14ac:dyDescent="0.25">
      <c r="A2067" s="9"/>
      <c r="O2067" s="18"/>
      <c r="P2067" s="18"/>
      <c r="Q2067" s="18"/>
      <c r="R2067" s="18"/>
      <c r="S2067" s="18"/>
    </row>
    <row r="2068" spans="1:19" x14ac:dyDescent="0.25">
      <c r="A2068" s="9"/>
      <c r="O2068" s="18"/>
      <c r="P2068" s="18"/>
      <c r="Q2068" s="18"/>
      <c r="R2068" s="18"/>
      <c r="S2068" s="18"/>
    </row>
    <row r="2069" spans="1:19" x14ac:dyDescent="0.25">
      <c r="A2069" s="9"/>
      <c r="O2069" s="18"/>
      <c r="P2069" s="18"/>
      <c r="Q2069" s="18"/>
      <c r="R2069" s="18"/>
      <c r="S2069" s="18"/>
    </row>
    <row r="2070" spans="1:19" x14ac:dyDescent="0.25">
      <c r="A2070" s="9"/>
      <c r="O2070" s="18"/>
      <c r="P2070" s="18"/>
      <c r="Q2070" s="18"/>
      <c r="R2070" s="18"/>
      <c r="S2070" s="18"/>
    </row>
    <row r="2071" spans="1:19" x14ac:dyDescent="0.25">
      <c r="A2071" s="9"/>
      <c r="O2071" s="18"/>
      <c r="P2071" s="18"/>
      <c r="Q2071" s="18"/>
      <c r="R2071" s="18"/>
      <c r="S2071" s="18"/>
    </row>
    <row r="2072" spans="1:19" x14ac:dyDescent="0.25">
      <c r="A2072" s="9"/>
      <c r="O2072" s="18"/>
      <c r="P2072" s="18"/>
      <c r="Q2072" s="18"/>
      <c r="R2072" s="18"/>
      <c r="S2072" s="18"/>
    </row>
    <row r="2073" spans="1:19" x14ac:dyDescent="0.25">
      <c r="A2073" s="9"/>
      <c r="O2073" s="18"/>
      <c r="P2073" s="18"/>
      <c r="Q2073" s="18"/>
      <c r="R2073" s="18"/>
      <c r="S2073" s="18"/>
    </row>
    <row r="2074" spans="1:19" x14ac:dyDescent="0.25">
      <c r="A2074" s="9"/>
      <c r="O2074" s="18"/>
      <c r="P2074" s="18"/>
      <c r="Q2074" s="18"/>
      <c r="R2074" s="18"/>
      <c r="S2074" s="18"/>
    </row>
    <row r="2075" spans="1:19" x14ac:dyDescent="0.25">
      <c r="A2075" s="9"/>
      <c r="O2075" s="18"/>
      <c r="P2075" s="18"/>
      <c r="Q2075" s="18"/>
      <c r="R2075" s="18"/>
      <c r="S2075" s="18"/>
    </row>
    <row r="2076" spans="1:19" x14ac:dyDescent="0.25">
      <c r="A2076" s="9"/>
      <c r="O2076" s="18"/>
      <c r="P2076" s="18"/>
      <c r="Q2076" s="18"/>
      <c r="R2076" s="18"/>
      <c r="S2076" s="18"/>
    </row>
    <row r="2077" spans="1:19" x14ac:dyDescent="0.25">
      <c r="A2077" s="9"/>
      <c r="O2077" s="18"/>
      <c r="P2077" s="18"/>
      <c r="Q2077" s="18"/>
      <c r="R2077" s="18"/>
      <c r="S2077" s="18"/>
    </row>
    <row r="2078" spans="1:19" x14ac:dyDescent="0.25">
      <c r="A2078" s="9"/>
      <c r="O2078" s="18"/>
      <c r="P2078" s="18"/>
      <c r="Q2078" s="18"/>
      <c r="R2078" s="18"/>
      <c r="S2078" s="18"/>
    </row>
    <row r="2079" spans="1:19" x14ac:dyDescent="0.25">
      <c r="A2079" s="9"/>
      <c r="O2079" s="18"/>
      <c r="P2079" s="18"/>
      <c r="Q2079" s="18"/>
      <c r="R2079" s="18"/>
      <c r="S2079" s="18"/>
    </row>
    <row r="2080" spans="1:19" x14ac:dyDescent="0.25">
      <c r="A2080" s="9"/>
      <c r="O2080" s="18"/>
      <c r="P2080" s="18"/>
      <c r="Q2080" s="18"/>
      <c r="R2080" s="18"/>
      <c r="S2080" s="18"/>
    </row>
    <row r="2081" spans="1:19" x14ac:dyDescent="0.25">
      <c r="A2081" s="9"/>
      <c r="O2081" s="18"/>
      <c r="P2081" s="18"/>
      <c r="Q2081" s="18"/>
      <c r="R2081" s="18"/>
      <c r="S2081" s="18"/>
    </row>
    <row r="2082" spans="1:19" x14ac:dyDescent="0.25">
      <c r="A2082" s="9"/>
      <c r="O2082" s="18"/>
      <c r="P2082" s="18"/>
      <c r="Q2082" s="18"/>
      <c r="R2082" s="18"/>
      <c r="S2082" s="18"/>
    </row>
    <row r="2083" spans="1:19" x14ac:dyDescent="0.25">
      <c r="A2083" s="9"/>
      <c r="O2083" s="18"/>
      <c r="P2083" s="18"/>
      <c r="Q2083" s="18"/>
      <c r="R2083" s="18"/>
      <c r="S2083" s="18"/>
    </row>
    <row r="2084" spans="1:19" x14ac:dyDescent="0.25">
      <c r="A2084" s="9"/>
      <c r="O2084" s="18"/>
      <c r="P2084" s="18"/>
      <c r="Q2084" s="18"/>
      <c r="R2084" s="18"/>
      <c r="S2084" s="18"/>
    </row>
    <row r="2085" spans="1:19" x14ac:dyDescent="0.25">
      <c r="A2085" s="9"/>
      <c r="O2085" s="18"/>
      <c r="P2085" s="18"/>
      <c r="Q2085" s="18"/>
      <c r="R2085" s="18"/>
      <c r="S2085" s="18"/>
    </row>
    <row r="2086" spans="1:19" x14ac:dyDescent="0.25">
      <c r="A2086" s="9"/>
      <c r="O2086" s="18"/>
      <c r="P2086" s="18"/>
      <c r="Q2086" s="18"/>
      <c r="R2086" s="18"/>
      <c r="S2086" s="18"/>
    </row>
    <row r="2087" spans="1:19" x14ac:dyDescent="0.25">
      <c r="A2087" s="9"/>
      <c r="O2087" s="18"/>
      <c r="P2087" s="18"/>
      <c r="Q2087" s="18"/>
      <c r="R2087" s="18"/>
      <c r="S2087" s="18"/>
    </row>
    <row r="2088" spans="1:19" x14ac:dyDescent="0.25">
      <c r="A2088" s="9"/>
      <c r="O2088" s="18"/>
      <c r="P2088" s="18"/>
      <c r="Q2088" s="18"/>
      <c r="R2088" s="18"/>
      <c r="S2088" s="18"/>
    </row>
    <row r="2089" spans="1:19" x14ac:dyDescent="0.25">
      <c r="A2089" s="9"/>
      <c r="O2089" s="18"/>
      <c r="P2089" s="18"/>
      <c r="Q2089" s="18"/>
      <c r="R2089" s="18"/>
      <c r="S2089" s="18"/>
    </row>
    <row r="2090" spans="1:19" x14ac:dyDescent="0.25">
      <c r="A2090" s="9"/>
      <c r="O2090" s="18"/>
      <c r="P2090" s="18"/>
      <c r="Q2090" s="18"/>
      <c r="R2090" s="18"/>
      <c r="S2090" s="18"/>
    </row>
    <row r="2091" spans="1:19" x14ac:dyDescent="0.25">
      <c r="A2091" s="9"/>
      <c r="O2091" s="18"/>
      <c r="P2091" s="18"/>
      <c r="Q2091" s="18"/>
      <c r="R2091" s="18"/>
      <c r="S2091" s="18"/>
    </row>
    <row r="2092" spans="1:19" x14ac:dyDescent="0.25">
      <c r="A2092" s="9"/>
      <c r="O2092" s="18"/>
      <c r="P2092" s="18"/>
      <c r="Q2092" s="18"/>
      <c r="R2092" s="18"/>
      <c r="S2092" s="18"/>
    </row>
    <row r="2093" spans="1:19" x14ac:dyDescent="0.25">
      <c r="A2093" s="9"/>
      <c r="O2093" s="18"/>
      <c r="P2093" s="18"/>
      <c r="Q2093" s="18"/>
      <c r="R2093" s="18"/>
      <c r="S2093" s="18"/>
    </row>
    <row r="2094" spans="1:19" x14ac:dyDescent="0.25">
      <c r="A2094" s="9"/>
      <c r="O2094" s="18"/>
      <c r="P2094" s="18"/>
      <c r="Q2094" s="18"/>
      <c r="R2094" s="18"/>
      <c r="S2094" s="18"/>
    </row>
    <row r="2095" spans="1:19" x14ac:dyDescent="0.25">
      <c r="A2095" s="9"/>
      <c r="O2095" s="18"/>
      <c r="P2095" s="18"/>
      <c r="Q2095" s="18"/>
      <c r="R2095" s="18"/>
      <c r="S2095" s="18"/>
    </row>
    <row r="2096" spans="1:19" x14ac:dyDescent="0.25">
      <c r="A2096" s="9"/>
      <c r="O2096" s="18"/>
      <c r="P2096" s="18"/>
      <c r="Q2096" s="18"/>
      <c r="R2096" s="18"/>
      <c r="S2096" s="18"/>
    </row>
    <row r="2097" spans="1:19" x14ac:dyDescent="0.25">
      <c r="A2097" s="9"/>
      <c r="O2097" s="18"/>
      <c r="P2097" s="18"/>
      <c r="Q2097" s="18"/>
      <c r="R2097" s="18"/>
      <c r="S2097" s="18"/>
    </row>
    <row r="2098" spans="1:19" x14ac:dyDescent="0.25">
      <c r="A2098" s="9"/>
      <c r="O2098" s="18"/>
      <c r="P2098" s="18"/>
      <c r="Q2098" s="18"/>
      <c r="R2098" s="18"/>
      <c r="S2098" s="18"/>
    </row>
    <row r="2099" spans="1:19" x14ac:dyDescent="0.25">
      <c r="A2099" s="9"/>
      <c r="O2099" s="18"/>
      <c r="P2099" s="18"/>
      <c r="Q2099" s="18"/>
      <c r="R2099" s="18"/>
      <c r="S2099" s="18"/>
    </row>
    <row r="2100" spans="1:19" x14ac:dyDescent="0.25">
      <c r="A2100" s="9"/>
      <c r="O2100" s="18"/>
      <c r="P2100" s="18"/>
      <c r="Q2100" s="18"/>
      <c r="R2100" s="18"/>
      <c r="S2100" s="18"/>
    </row>
    <row r="2101" spans="1:19" x14ac:dyDescent="0.25">
      <c r="A2101" s="9"/>
      <c r="O2101" s="18"/>
      <c r="P2101" s="18"/>
      <c r="Q2101" s="18"/>
      <c r="R2101" s="18"/>
      <c r="S2101" s="18"/>
    </row>
    <row r="2102" spans="1:19" x14ac:dyDescent="0.25">
      <c r="A2102" s="9"/>
      <c r="O2102" s="18"/>
      <c r="P2102" s="18"/>
      <c r="Q2102" s="18"/>
      <c r="R2102" s="18"/>
      <c r="S2102" s="18"/>
    </row>
    <row r="2103" spans="1:19" x14ac:dyDescent="0.25">
      <c r="A2103" s="9"/>
      <c r="O2103" s="18"/>
      <c r="P2103" s="18"/>
      <c r="Q2103" s="18"/>
      <c r="R2103" s="18"/>
      <c r="S2103" s="18"/>
    </row>
    <row r="2104" spans="1:19" x14ac:dyDescent="0.25">
      <c r="A2104" s="9"/>
      <c r="O2104" s="18"/>
      <c r="P2104" s="18"/>
      <c r="Q2104" s="18"/>
      <c r="R2104" s="18"/>
      <c r="S2104" s="18"/>
    </row>
    <row r="2105" spans="1:19" x14ac:dyDescent="0.25">
      <c r="A2105" s="9"/>
      <c r="O2105" s="18"/>
      <c r="P2105" s="18"/>
      <c r="Q2105" s="18"/>
      <c r="R2105" s="18"/>
      <c r="S2105" s="18"/>
    </row>
    <row r="2106" spans="1:19" x14ac:dyDescent="0.25">
      <c r="A2106" s="9"/>
      <c r="O2106" s="18"/>
      <c r="P2106" s="18"/>
      <c r="Q2106" s="18"/>
      <c r="R2106" s="18"/>
      <c r="S2106" s="18"/>
    </row>
    <row r="2107" spans="1:19" x14ac:dyDescent="0.25">
      <c r="A2107" s="9"/>
      <c r="O2107" s="18"/>
      <c r="P2107" s="18"/>
      <c r="Q2107" s="18"/>
      <c r="R2107" s="18"/>
      <c r="S2107" s="18"/>
    </row>
    <row r="2108" spans="1:19" x14ac:dyDescent="0.25">
      <c r="A2108" s="9"/>
      <c r="O2108" s="18"/>
      <c r="P2108" s="18"/>
      <c r="Q2108" s="18"/>
      <c r="R2108" s="18"/>
      <c r="S2108" s="18"/>
    </row>
    <row r="2109" spans="1:19" x14ac:dyDescent="0.25">
      <c r="A2109" s="9"/>
      <c r="O2109" s="18"/>
      <c r="P2109" s="18"/>
      <c r="Q2109" s="18"/>
      <c r="R2109" s="18"/>
      <c r="S2109" s="18"/>
    </row>
    <row r="2110" spans="1:19" x14ac:dyDescent="0.25">
      <c r="A2110" s="9"/>
      <c r="O2110" s="18"/>
      <c r="P2110" s="18"/>
      <c r="Q2110" s="18"/>
      <c r="R2110" s="18"/>
      <c r="S2110" s="18"/>
    </row>
    <row r="2111" spans="1:19" x14ac:dyDescent="0.25">
      <c r="A2111" s="9"/>
      <c r="O2111" s="18"/>
      <c r="P2111" s="18"/>
      <c r="Q2111" s="18"/>
      <c r="R2111" s="18"/>
      <c r="S2111" s="18"/>
    </row>
    <row r="2112" spans="1:19" x14ac:dyDescent="0.25">
      <c r="A2112" s="9"/>
      <c r="O2112" s="18"/>
      <c r="P2112" s="18"/>
      <c r="Q2112" s="18"/>
      <c r="R2112" s="18"/>
      <c r="S2112" s="18"/>
    </row>
    <row r="2113" spans="1:19" x14ac:dyDescent="0.25">
      <c r="A2113" s="9"/>
      <c r="O2113" s="18"/>
      <c r="P2113" s="18"/>
      <c r="Q2113" s="18"/>
      <c r="R2113" s="18"/>
      <c r="S2113" s="18"/>
    </row>
    <row r="2114" spans="1:19" x14ac:dyDescent="0.25">
      <c r="A2114" s="9"/>
      <c r="O2114" s="18"/>
      <c r="P2114" s="18"/>
      <c r="Q2114" s="18"/>
      <c r="R2114" s="18"/>
      <c r="S2114" s="18"/>
    </row>
    <row r="2115" spans="1:19" x14ac:dyDescent="0.25">
      <c r="A2115" s="9"/>
      <c r="O2115" s="18"/>
      <c r="P2115" s="18"/>
      <c r="Q2115" s="18"/>
      <c r="R2115" s="18"/>
      <c r="S2115" s="18"/>
    </row>
    <row r="2116" spans="1:19" x14ac:dyDescent="0.25">
      <c r="A2116" s="9"/>
      <c r="O2116" s="18"/>
      <c r="P2116" s="18"/>
      <c r="Q2116" s="18"/>
      <c r="R2116" s="18"/>
      <c r="S2116" s="18"/>
    </row>
    <row r="2117" spans="1:19" x14ac:dyDescent="0.25">
      <c r="A2117" s="9"/>
      <c r="O2117" s="18"/>
      <c r="P2117" s="18"/>
      <c r="Q2117" s="18"/>
      <c r="R2117" s="18"/>
      <c r="S2117" s="18"/>
    </row>
    <row r="2118" spans="1:19" x14ac:dyDescent="0.25">
      <c r="A2118" s="9"/>
      <c r="O2118" s="18"/>
      <c r="P2118" s="18"/>
      <c r="Q2118" s="18"/>
      <c r="R2118" s="18"/>
      <c r="S2118" s="18"/>
    </row>
    <row r="2119" spans="1:19" x14ac:dyDescent="0.25">
      <c r="A2119" s="9"/>
      <c r="O2119" s="18"/>
      <c r="P2119" s="18"/>
      <c r="Q2119" s="18"/>
      <c r="R2119" s="18"/>
      <c r="S2119" s="18"/>
    </row>
    <row r="2120" spans="1:19" x14ac:dyDescent="0.25">
      <c r="A2120" s="9"/>
      <c r="O2120" s="18"/>
      <c r="P2120" s="18"/>
      <c r="Q2120" s="18"/>
      <c r="R2120" s="18"/>
      <c r="S2120" s="18"/>
    </row>
    <row r="2121" spans="1:19" x14ac:dyDescent="0.25">
      <c r="A2121" s="9"/>
      <c r="O2121" s="18"/>
      <c r="P2121" s="18"/>
      <c r="Q2121" s="18"/>
      <c r="R2121" s="18"/>
      <c r="S2121" s="18"/>
    </row>
    <row r="2122" spans="1:19" x14ac:dyDescent="0.25">
      <c r="A2122" s="9"/>
      <c r="O2122" s="18"/>
      <c r="P2122" s="18"/>
      <c r="Q2122" s="18"/>
      <c r="R2122" s="18"/>
      <c r="S2122" s="18"/>
    </row>
    <row r="2123" spans="1:19" x14ac:dyDescent="0.25">
      <c r="A2123" s="9"/>
      <c r="O2123" s="18"/>
      <c r="P2123" s="18"/>
      <c r="Q2123" s="18"/>
      <c r="R2123" s="18"/>
      <c r="S2123" s="18"/>
    </row>
    <row r="2124" spans="1:19" x14ac:dyDescent="0.25">
      <c r="A2124" s="9"/>
      <c r="O2124" s="18"/>
      <c r="P2124" s="18"/>
      <c r="Q2124" s="18"/>
      <c r="R2124" s="18"/>
      <c r="S2124" s="18"/>
    </row>
    <row r="2125" spans="1:19" x14ac:dyDescent="0.25">
      <c r="A2125" s="9"/>
      <c r="O2125" s="18"/>
      <c r="P2125" s="18"/>
      <c r="Q2125" s="18"/>
      <c r="R2125" s="18"/>
      <c r="S2125" s="18"/>
    </row>
    <row r="2126" spans="1:19" x14ac:dyDescent="0.25">
      <c r="A2126" s="9"/>
      <c r="O2126" s="18"/>
      <c r="P2126" s="18"/>
      <c r="Q2126" s="18"/>
      <c r="R2126" s="18"/>
      <c r="S2126" s="18"/>
    </row>
    <row r="2127" spans="1:19" x14ac:dyDescent="0.25">
      <c r="A2127" s="9"/>
      <c r="O2127" s="18"/>
      <c r="P2127" s="18"/>
      <c r="Q2127" s="18"/>
      <c r="R2127" s="18"/>
      <c r="S2127" s="18"/>
    </row>
    <row r="2128" spans="1:19" x14ac:dyDescent="0.25">
      <c r="A2128" s="9"/>
      <c r="O2128" s="18"/>
      <c r="P2128" s="18"/>
      <c r="Q2128" s="18"/>
      <c r="R2128" s="18"/>
      <c r="S2128" s="18"/>
    </row>
    <row r="2129" spans="1:19" x14ac:dyDescent="0.25">
      <c r="A2129" s="9"/>
      <c r="O2129" s="18"/>
      <c r="P2129" s="18"/>
      <c r="Q2129" s="18"/>
      <c r="R2129" s="18"/>
      <c r="S2129" s="18"/>
    </row>
    <row r="2130" spans="1:19" x14ac:dyDescent="0.25">
      <c r="A2130" s="9"/>
      <c r="O2130" s="18"/>
      <c r="P2130" s="18"/>
      <c r="Q2130" s="18"/>
      <c r="R2130" s="18"/>
      <c r="S2130" s="18"/>
    </row>
    <row r="2131" spans="1:19" x14ac:dyDescent="0.25">
      <c r="A2131" s="9"/>
      <c r="O2131" s="18"/>
      <c r="P2131" s="18"/>
      <c r="Q2131" s="18"/>
      <c r="R2131" s="18"/>
      <c r="S2131" s="18"/>
    </row>
    <row r="2132" spans="1:19" x14ac:dyDescent="0.25">
      <c r="A2132" s="9"/>
      <c r="O2132" s="18"/>
      <c r="P2132" s="18"/>
      <c r="Q2132" s="18"/>
      <c r="R2132" s="18"/>
      <c r="S2132" s="18"/>
    </row>
    <row r="2133" spans="1:19" x14ac:dyDescent="0.25">
      <c r="A2133" s="9"/>
      <c r="O2133" s="18"/>
      <c r="P2133" s="18"/>
      <c r="Q2133" s="18"/>
      <c r="R2133" s="18"/>
      <c r="S2133" s="18"/>
    </row>
    <row r="2134" spans="1:19" x14ac:dyDescent="0.25">
      <c r="A2134" s="9"/>
      <c r="O2134" s="18"/>
      <c r="P2134" s="18"/>
      <c r="Q2134" s="18"/>
      <c r="R2134" s="18"/>
      <c r="S2134" s="18"/>
    </row>
    <row r="2135" spans="1:19" x14ac:dyDescent="0.25">
      <c r="A2135" s="9"/>
      <c r="O2135" s="18"/>
      <c r="P2135" s="18"/>
      <c r="Q2135" s="18"/>
      <c r="R2135" s="18"/>
      <c r="S2135" s="18"/>
    </row>
    <row r="2136" spans="1:19" x14ac:dyDescent="0.25">
      <c r="A2136" s="9"/>
      <c r="O2136" s="18"/>
      <c r="P2136" s="18"/>
      <c r="Q2136" s="18"/>
      <c r="R2136" s="18"/>
      <c r="S2136" s="18"/>
    </row>
    <row r="2137" spans="1:19" x14ac:dyDescent="0.25">
      <c r="A2137" s="9"/>
      <c r="O2137" s="18"/>
      <c r="P2137" s="18"/>
      <c r="Q2137" s="18"/>
      <c r="R2137" s="18"/>
      <c r="S2137" s="18"/>
    </row>
    <row r="2138" spans="1:19" x14ac:dyDescent="0.25">
      <c r="A2138" s="9"/>
      <c r="O2138" s="18"/>
      <c r="P2138" s="18"/>
      <c r="Q2138" s="18"/>
      <c r="R2138" s="18"/>
      <c r="S2138" s="18"/>
    </row>
    <row r="2139" spans="1:19" x14ac:dyDescent="0.25">
      <c r="A2139" s="9"/>
      <c r="O2139" s="18"/>
      <c r="P2139" s="18"/>
      <c r="Q2139" s="18"/>
      <c r="R2139" s="18"/>
      <c r="S2139" s="18"/>
    </row>
    <row r="2140" spans="1:19" x14ac:dyDescent="0.25">
      <c r="A2140" s="9"/>
      <c r="O2140" s="18"/>
      <c r="P2140" s="18"/>
      <c r="Q2140" s="18"/>
      <c r="R2140" s="18"/>
      <c r="S2140" s="18"/>
    </row>
    <row r="2141" spans="1:19" x14ac:dyDescent="0.25">
      <c r="A2141" s="9"/>
      <c r="O2141" s="18"/>
      <c r="P2141" s="18"/>
      <c r="Q2141" s="18"/>
      <c r="R2141" s="18"/>
      <c r="S2141" s="18"/>
    </row>
    <row r="2142" spans="1:19" x14ac:dyDescent="0.25">
      <c r="A2142" s="9"/>
      <c r="O2142" s="18"/>
      <c r="P2142" s="18"/>
      <c r="Q2142" s="18"/>
      <c r="R2142" s="18"/>
      <c r="S2142" s="18"/>
    </row>
    <row r="2143" spans="1:19" x14ac:dyDescent="0.25">
      <c r="A2143" s="9"/>
      <c r="O2143" s="18"/>
      <c r="P2143" s="18"/>
      <c r="Q2143" s="18"/>
      <c r="R2143" s="18"/>
      <c r="S2143" s="18"/>
    </row>
    <row r="2144" spans="1:19" x14ac:dyDescent="0.25">
      <c r="A2144" s="9"/>
      <c r="O2144" s="18"/>
      <c r="P2144" s="18"/>
      <c r="Q2144" s="18"/>
      <c r="R2144" s="18"/>
      <c r="S2144" s="18"/>
    </row>
    <row r="2145" spans="1:19" x14ac:dyDescent="0.25">
      <c r="A2145" s="9"/>
      <c r="O2145" s="18"/>
      <c r="P2145" s="18"/>
      <c r="Q2145" s="18"/>
      <c r="R2145" s="18"/>
      <c r="S2145" s="18"/>
    </row>
    <row r="2146" spans="1:19" x14ac:dyDescent="0.25">
      <c r="A2146" s="9"/>
      <c r="O2146" s="18"/>
      <c r="P2146" s="18"/>
      <c r="Q2146" s="18"/>
      <c r="R2146" s="18"/>
      <c r="S2146" s="18"/>
    </row>
    <row r="2147" spans="1:19" x14ac:dyDescent="0.25">
      <c r="A2147" s="9"/>
      <c r="O2147" s="18"/>
      <c r="P2147" s="18"/>
      <c r="Q2147" s="18"/>
      <c r="R2147" s="18"/>
      <c r="S2147" s="18"/>
    </row>
    <row r="2148" spans="1:19" x14ac:dyDescent="0.25">
      <c r="A2148" s="9"/>
      <c r="O2148" s="18"/>
      <c r="P2148" s="18"/>
      <c r="Q2148" s="18"/>
      <c r="R2148" s="18"/>
      <c r="S2148" s="18"/>
    </row>
    <row r="2149" spans="1:19" x14ac:dyDescent="0.25">
      <c r="A2149" s="9"/>
      <c r="O2149" s="18"/>
      <c r="P2149" s="18"/>
      <c r="Q2149" s="18"/>
      <c r="R2149" s="18"/>
      <c r="S2149" s="18"/>
    </row>
    <row r="2150" spans="1:19" x14ac:dyDescent="0.25">
      <c r="A2150" s="9"/>
      <c r="O2150" s="18"/>
      <c r="P2150" s="18"/>
      <c r="Q2150" s="18"/>
      <c r="R2150" s="18"/>
      <c r="S2150" s="18"/>
    </row>
    <row r="2151" spans="1:19" x14ac:dyDescent="0.25">
      <c r="A2151" s="9"/>
      <c r="O2151" s="18"/>
      <c r="P2151" s="18"/>
      <c r="Q2151" s="18"/>
      <c r="R2151" s="18"/>
      <c r="S2151" s="18"/>
    </row>
    <row r="2152" spans="1:19" x14ac:dyDescent="0.25">
      <c r="A2152" s="9"/>
      <c r="O2152" s="18"/>
      <c r="P2152" s="18"/>
      <c r="Q2152" s="18"/>
      <c r="R2152" s="18"/>
      <c r="S2152" s="18"/>
    </row>
    <row r="2153" spans="1:19" x14ac:dyDescent="0.25">
      <c r="A2153" s="9"/>
      <c r="O2153" s="18"/>
      <c r="P2153" s="18"/>
      <c r="Q2153" s="18"/>
      <c r="R2153" s="18"/>
      <c r="S2153" s="18"/>
    </row>
    <row r="2154" spans="1:19" x14ac:dyDescent="0.25">
      <c r="A2154" s="9"/>
      <c r="O2154" s="18"/>
      <c r="P2154" s="18"/>
      <c r="Q2154" s="18"/>
      <c r="R2154" s="18"/>
      <c r="S2154" s="18"/>
    </row>
    <row r="2155" spans="1:19" x14ac:dyDescent="0.25">
      <c r="A2155" s="9"/>
      <c r="O2155" s="18"/>
      <c r="P2155" s="18"/>
      <c r="Q2155" s="18"/>
      <c r="R2155" s="18"/>
      <c r="S2155" s="18"/>
    </row>
    <row r="2156" spans="1:19" x14ac:dyDescent="0.25">
      <c r="A2156" s="9"/>
      <c r="O2156" s="18"/>
      <c r="P2156" s="18"/>
      <c r="Q2156" s="18"/>
      <c r="R2156" s="18"/>
      <c r="S2156" s="18"/>
    </row>
    <row r="2157" spans="1:19" x14ac:dyDescent="0.25">
      <c r="A2157" s="9"/>
      <c r="O2157" s="18"/>
      <c r="P2157" s="18"/>
      <c r="Q2157" s="18"/>
      <c r="R2157" s="18"/>
      <c r="S2157" s="18"/>
    </row>
    <row r="2158" spans="1:19" x14ac:dyDescent="0.25">
      <c r="A2158" s="9"/>
      <c r="O2158" s="18"/>
      <c r="P2158" s="18"/>
      <c r="Q2158" s="18"/>
      <c r="R2158" s="18"/>
      <c r="S2158" s="18"/>
    </row>
    <row r="2159" spans="1:19" x14ac:dyDescent="0.25">
      <c r="A2159" s="9"/>
      <c r="O2159" s="18"/>
      <c r="P2159" s="18"/>
      <c r="Q2159" s="18"/>
      <c r="R2159" s="18"/>
      <c r="S2159" s="18"/>
    </row>
    <row r="2160" spans="1:19" x14ac:dyDescent="0.25">
      <c r="A2160" s="9"/>
      <c r="O2160" s="18"/>
      <c r="P2160" s="18"/>
      <c r="Q2160" s="18"/>
      <c r="R2160" s="18"/>
      <c r="S2160" s="18"/>
    </row>
    <row r="2161" spans="1:19" x14ac:dyDescent="0.25">
      <c r="A2161" s="9"/>
      <c r="O2161" s="18"/>
      <c r="P2161" s="18"/>
      <c r="Q2161" s="18"/>
      <c r="R2161" s="18"/>
      <c r="S2161" s="18"/>
    </row>
    <row r="2162" spans="1:19" x14ac:dyDescent="0.25">
      <c r="A2162" s="9"/>
      <c r="O2162" s="18"/>
      <c r="P2162" s="18"/>
      <c r="Q2162" s="18"/>
      <c r="R2162" s="18"/>
      <c r="S2162" s="18"/>
    </row>
    <row r="2163" spans="1:19" x14ac:dyDescent="0.25">
      <c r="A2163" s="9"/>
      <c r="O2163" s="18"/>
      <c r="P2163" s="18"/>
      <c r="Q2163" s="18"/>
      <c r="R2163" s="18"/>
      <c r="S2163" s="18"/>
    </row>
    <row r="2164" spans="1:19" x14ac:dyDescent="0.25">
      <c r="A2164" s="9"/>
      <c r="O2164" s="18"/>
      <c r="P2164" s="18"/>
      <c r="Q2164" s="18"/>
      <c r="R2164" s="18"/>
      <c r="S2164" s="18"/>
    </row>
    <row r="2165" spans="1:19" x14ac:dyDescent="0.25">
      <c r="A2165" s="9"/>
      <c r="O2165" s="18"/>
      <c r="P2165" s="18"/>
      <c r="Q2165" s="18"/>
      <c r="R2165" s="18"/>
      <c r="S2165" s="18"/>
    </row>
    <row r="2166" spans="1:19" x14ac:dyDescent="0.25">
      <c r="A2166" s="9"/>
      <c r="O2166" s="18"/>
      <c r="P2166" s="18"/>
      <c r="Q2166" s="18"/>
      <c r="R2166" s="18"/>
      <c r="S2166" s="18"/>
    </row>
    <row r="2167" spans="1:19" x14ac:dyDescent="0.25">
      <c r="A2167" s="9"/>
      <c r="O2167" s="18"/>
      <c r="P2167" s="18"/>
      <c r="Q2167" s="18"/>
      <c r="R2167" s="18"/>
      <c r="S2167" s="18"/>
    </row>
    <row r="2168" spans="1:19" x14ac:dyDescent="0.25">
      <c r="A2168" s="9"/>
      <c r="O2168" s="18"/>
      <c r="P2168" s="18"/>
      <c r="Q2168" s="18"/>
      <c r="R2168" s="18"/>
      <c r="S2168" s="18"/>
    </row>
    <row r="2169" spans="1:19" x14ac:dyDescent="0.25">
      <c r="A2169" s="9"/>
      <c r="O2169" s="18"/>
      <c r="P2169" s="18"/>
      <c r="Q2169" s="18"/>
      <c r="R2169" s="18"/>
      <c r="S2169" s="18"/>
    </row>
    <row r="2170" spans="1:19" x14ac:dyDescent="0.25">
      <c r="A2170" s="9"/>
      <c r="O2170" s="18"/>
      <c r="P2170" s="18"/>
      <c r="Q2170" s="18"/>
      <c r="R2170" s="18"/>
      <c r="S2170" s="18"/>
    </row>
    <row r="2171" spans="1:19" x14ac:dyDescent="0.25">
      <c r="A2171" s="9"/>
      <c r="O2171" s="18"/>
      <c r="P2171" s="18"/>
      <c r="Q2171" s="18"/>
      <c r="R2171" s="18"/>
      <c r="S2171" s="18"/>
    </row>
    <row r="2172" spans="1:19" x14ac:dyDescent="0.25">
      <c r="A2172" s="9"/>
      <c r="O2172" s="18"/>
      <c r="P2172" s="18"/>
      <c r="Q2172" s="18"/>
      <c r="R2172" s="18"/>
      <c r="S2172" s="18"/>
    </row>
    <row r="2173" spans="1:19" x14ac:dyDescent="0.25">
      <c r="A2173" s="9"/>
      <c r="O2173" s="18"/>
      <c r="P2173" s="18"/>
      <c r="Q2173" s="18"/>
      <c r="R2173" s="18"/>
      <c r="S2173" s="18"/>
    </row>
    <row r="2174" spans="1:19" x14ac:dyDescent="0.25">
      <c r="A2174" s="9"/>
      <c r="O2174" s="18"/>
      <c r="P2174" s="18"/>
      <c r="Q2174" s="18"/>
      <c r="R2174" s="18"/>
      <c r="S2174" s="18"/>
    </row>
    <row r="2175" spans="1:19" x14ac:dyDescent="0.25">
      <c r="A2175" s="9"/>
      <c r="O2175" s="18"/>
      <c r="P2175" s="18"/>
      <c r="Q2175" s="18"/>
      <c r="R2175" s="18"/>
      <c r="S2175" s="18"/>
    </row>
    <row r="2176" spans="1:19" x14ac:dyDescent="0.25">
      <c r="A2176" s="9"/>
      <c r="O2176" s="18"/>
      <c r="P2176" s="18"/>
      <c r="Q2176" s="18"/>
      <c r="R2176" s="18"/>
      <c r="S2176" s="18"/>
    </row>
    <row r="2177" spans="1:19" x14ac:dyDescent="0.25">
      <c r="A2177" s="9"/>
      <c r="O2177" s="18"/>
      <c r="P2177" s="18"/>
      <c r="Q2177" s="18"/>
      <c r="R2177" s="18"/>
      <c r="S2177" s="18"/>
    </row>
    <row r="2178" spans="1:19" x14ac:dyDescent="0.25">
      <c r="A2178" s="9"/>
      <c r="O2178" s="18"/>
      <c r="P2178" s="18"/>
      <c r="Q2178" s="18"/>
      <c r="R2178" s="18"/>
      <c r="S2178" s="18"/>
    </row>
    <row r="2179" spans="1:19" x14ac:dyDescent="0.25">
      <c r="A2179" s="9"/>
      <c r="O2179" s="18"/>
      <c r="P2179" s="18"/>
      <c r="Q2179" s="18"/>
      <c r="R2179" s="18"/>
      <c r="S2179" s="18"/>
    </row>
    <row r="2180" spans="1:19" x14ac:dyDescent="0.25">
      <c r="A2180" s="9"/>
      <c r="O2180" s="18"/>
      <c r="P2180" s="18"/>
      <c r="Q2180" s="18"/>
      <c r="R2180" s="18"/>
      <c r="S2180" s="18"/>
    </row>
    <row r="2181" spans="1:19" x14ac:dyDescent="0.25">
      <c r="A2181" s="9"/>
      <c r="O2181" s="18"/>
      <c r="P2181" s="18"/>
      <c r="Q2181" s="18"/>
      <c r="R2181" s="18"/>
      <c r="S2181" s="18"/>
    </row>
    <row r="2182" spans="1:19" x14ac:dyDescent="0.25">
      <c r="A2182" s="9"/>
      <c r="O2182" s="18"/>
      <c r="P2182" s="18"/>
      <c r="Q2182" s="18"/>
      <c r="R2182" s="18"/>
      <c r="S2182" s="18"/>
    </row>
    <row r="2183" spans="1:19" x14ac:dyDescent="0.25">
      <c r="A2183" s="9"/>
      <c r="O2183" s="18"/>
      <c r="P2183" s="18"/>
      <c r="Q2183" s="18"/>
      <c r="R2183" s="18"/>
      <c r="S2183" s="18"/>
    </row>
    <row r="2184" spans="1:19" x14ac:dyDescent="0.25">
      <c r="A2184" s="9"/>
      <c r="O2184" s="18"/>
      <c r="P2184" s="18"/>
      <c r="Q2184" s="18"/>
      <c r="R2184" s="18"/>
      <c r="S2184" s="18"/>
    </row>
    <row r="2185" spans="1:19" x14ac:dyDescent="0.25">
      <c r="A2185" s="9"/>
      <c r="O2185" s="18"/>
      <c r="P2185" s="18"/>
      <c r="Q2185" s="18"/>
      <c r="R2185" s="18"/>
      <c r="S2185" s="18"/>
    </row>
    <row r="2186" spans="1:19" x14ac:dyDescent="0.25">
      <c r="A2186" s="9"/>
      <c r="O2186" s="18"/>
      <c r="P2186" s="18"/>
      <c r="Q2186" s="18"/>
      <c r="R2186" s="18"/>
      <c r="S2186" s="18"/>
    </row>
    <row r="2187" spans="1:19" x14ac:dyDescent="0.25">
      <c r="A2187" s="9"/>
      <c r="O2187" s="18"/>
      <c r="P2187" s="18"/>
      <c r="Q2187" s="18"/>
      <c r="R2187" s="18"/>
      <c r="S2187" s="18"/>
    </row>
    <row r="2188" spans="1:19" x14ac:dyDescent="0.25">
      <c r="A2188" s="9"/>
      <c r="O2188" s="18"/>
      <c r="P2188" s="18"/>
      <c r="Q2188" s="18"/>
      <c r="R2188" s="18"/>
      <c r="S2188" s="18"/>
    </row>
    <row r="2189" spans="1:19" x14ac:dyDescent="0.25">
      <c r="A2189" s="9"/>
      <c r="O2189" s="18"/>
      <c r="P2189" s="18"/>
      <c r="Q2189" s="18"/>
      <c r="R2189" s="18"/>
      <c r="S2189" s="18"/>
    </row>
    <row r="2190" spans="1:19" x14ac:dyDescent="0.25">
      <c r="A2190" s="9"/>
      <c r="O2190" s="18"/>
      <c r="P2190" s="18"/>
      <c r="Q2190" s="18"/>
      <c r="R2190" s="18"/>
      <c r="S2190" s="18"/>
    </row>
    <row r="2191" spans="1:19" x14ac:dyDescent="0.25">
      <c r="A2191" s="9"/>
      <c r="O2191" s="18"/>
      <c r="P2191" s="18"/>
      <c r="Q2191" s="18"/>
      <c r="R2191" s="18"/>
      <c r="S2191" s="18"/>
    </row>
    <row r="2192" spans="1:19" x14ac:dyDescent="0.25">
      <c r="A2192" s="9"/>
      <c r="O2192" s="18"/>
      <c r="P2192" s="18"/>
      <c r="Q2192" s="18"/>
      <c r="R2192" s="18"/>
      <c r="S2192" s="18"/>
    </row>
    <row r="2193" spans="1:19" x14ac:dyDescent="0.25">
      <c r="A2193" s="9"/>
      <c r="O2193" s="18"/>
      <c r="P2193" s="18"/>
      <c r="Q2193" s="18"/>
      <c r="R2193" s="18"/>
      <c r="S2193" s="18"/>
    </row>
    <row r="2194" spans="1:19" x14ac:dyDescent="0.25">
      <c r="A2194" s="9"/>
      <c r="O2194" s="18"/>
      <c r="P2194" s="18"/>
      <c r="Q2194" s="18"/>
      <c r="R2194" s="18"/>
      <c r="S2194" s="18"/>
    </row>
    <row r="2195" spans="1:19" x14ac:dyDescent="0.25">
      <c r="A2195" s="9"/>
      <c r="O2195" s="18"/>
      <c r="P2195" s="18"/>
      <c r="Q2195" s="18"/>
      <c r="R2195" s="18"/>
      <c r="S2195" s="18"/>
    </row>
    <row r="2196" spans="1:19" x14ac:dyDescent="0.25">
      <c r="A2196" s="9"/>
      <c r="O2196" s="18"/>
      <c r="P2196" s="18"/>
      <c r="Q2196" s="18"/>
      <c r="R2196" s="18"/>
      <c r="S2196" s="18"/>
    </row>
    <row r="2197" spans="1:19" x14ac:dyDescent="0.25">
      <c r="A2197" s="9"/>
      <c r="O2197" s="18"/>
      <c r="P2197" s="18"/>
      <c r="Q2197" s="18"/>
      <c r="R2197" s="18"/>
      <c r="S2197" s="18"/>
    </row>
    <row r="2198" spans="1:19" x14ac:dyDescent="0.25">
      <c r="A2198" s="9"/>
      <c r="O2198" s="18"/>
      <c r="P2198" s="18"/>
      <c r="Q2198" s="18"/>
      <c r="R2198" s="18"/>
      <c r="S2198" s="18"/>
    </row>
    <row r="2199" spans="1:19" x14ac:dyDescent="0.25">
      <c r="A2199" s="9"/>
      <c r="O2199" s="18"/>
      <c r="P2199" s="18"/>
      <c r="Q2199" s="18"/>
      <c r="R2199" s="18"/>
      <c r="S2199" s="18"/>
    </row>
    <row r="2200" spans="1:19" x14ac:dyDescent="0.25">
      <c r="A2200" s="9"/>
      <c r="O2200" s="18"/>
      <c r="P2200" s="18"/>
      <c r="Q2200" s="18"/>
      <c r="R2200" s="18"/>
      <c r="S2200" s="18"/>
    </row>
    <row r="2201" spans="1:19" x14ac:dyDescent="0.25">
      <c r="A2201" s="9"/>
      <c r="O2201" s="18"/>
      <c r="P2201" s="18"/>
      <c r="Q2201" s="18"/>
      <c r="R2201" s="18"/>
      <c r="S2201" s="18"/>
    </row>
    <row r="2202" spans="1:19" x14ac:dyDescent="0.25">
      <c r="A2202" s="9"/>
      <c r="O2202" s="18"/>
      <c r="P2202" s="18"/>
      <c r="Q2202" s="18"/>
      <c r="R2202" s="18"/>
      <c r="S2202" s="18"/>
    </row>
    <row r="2203" spans="1:19" x14ac:dyDescent="0.25">
      <c r="A2203" s="9"/>
      <c r="O2203" s="18"/>
      <c r="P2203" s="18"/>
      <c r="Q2203" s="18"/>
      <c r="R2203" s="18"/>
      <c r="S2203" s="18"/>
    </row>
    <row r="2204" spans="1:19" x14ac:dyDescent="0.25">
      <c r="A2204" s="9"/>
      <c r="O2204" s="18"/>
      <c r="P2204" s="18"/>
      <c r="Q2204" s="18"/>
      <c r="R2204" s="18"/>
      <c r="S2204" s="18"/>
    </row>
    <row r="2205" spans="1:19" x14ac:dyDescent="0.25">
      <c r="A2205" s="9"/>
      <c r="O2205" s="18"/>
      <c r="P2205" s="18"/>
      <c r="Q2205" s="18"/>
      <c r="R2205" s="18"/>
      <c r="S2205" s="18"/>
    </row>
    <row r="2206" spans="1:19" x14ac:dyDescent="0.25">
      <c r="A2206" s="9"/>
      <c r="O2206" s="18"/>
      <c r="P2206" s="18"/>
      <c r="Q2206" s="18"/>
      <c r="R2206" s="18"/>
      <c r="S2206" s="18"/>
    </row>
    <row r="2207" spans="1:19" x14ac:dyDescent="0.25">
      <c r="A2207" s="9"/>
      <c r="O2207" s="18"/>
      <c r="P2207" s="18"/>
      <c r="Q2207" s="18"/>
      <c r="R2207" s="18"/>
      <c r="S2207" s="18"/>
    </row>
    <row r="2208" spans="1:19" x14ac:dyDescent="0.25">
      <c r="A2208" s="9"/>
      <c r="O2208" s="18"/>
      <c r="P2208" s="18"/>
      <c r="Q2208" s="18"/>
      <c r="R2208" s="18"/>
      <c r="S2208" s="18"/>
    </row>
    <row r="2209" spans="1:19" x14ac:dyDescent="0.25">
      <c r="A2209" s="9"/>
      <c r="O2209" s="18"/>
      <c r="P2209" s="18"/>
      <c r="Q2209" s="18"/>
      <c r="R2209" s="18"/>
      <c r="S2209" s="18"/>
    </row>
    <row r="2210" spans="1:19" x14ac:dyDescent="0.25">
      <c r="A2210" s="9"/>
      <c r="O2210" s="18"/>
      <c r="P2210" s="18"/>
      <c r="Q2210" s="18"/>
      <c r="R2210" s="18"/>
      <c r="S2210" s="18"/>
    </row>
    <row r="2211" spans="1:19" x14ac:dyDescent="0.25">
      <c r="A2211" s="9"/>
      <c r="O2211" s="18"/>
      <c r="P2211" s="18"/>
      <c r="Q2211" s="18"/>
      <c r="R2211" s="18"/>
      <c r="S2211" s="18"/>
    </row>
    <row r="2212" spans="1:19" x14ac:dyDescent="0.25">
      <c r="A2212" s="9"/>
      <c r="O2212" s="18"/>
      <c r="P2212" s="18"/>
      <c r="Q2212" s="18"/>
      <c r="R2212" s="18"/>
      <c r="S2212" s="18"/>
    </row>
    <row r="2213" spans="1:19" x14ac:dyDescent="0.25">
      <c r="A2213" s="9"/>
      <c r="O2213" s="18"/>
      <c r="P2213" s="18"/>
      <c r="Q2213" s="18"/>
      <c r="R2213" s="18"/>
      <c r="S2213" s="18"/>
    </row>
    <row r="2214" spans="1:19" x14ac:dyDescent="0.25">
      <c r="A2214" s="9"/>
      <c r="O2214" s="18"/>
      <c r="P2214" s="18"/>
      <c r="Q2214" s="18"/>
      <c r="R2214" s="18"/>
      <c r="S2214" s="18"/>
    </row>
    <row r="2215" spans="1:19" x14ac:dyDescent="0.25">
      <c r="A2215" s="9"/>
      <c r="O2215" s="18"/>
      <c r="P2215" s="18"/>
      <c r="Q2215" s="18"/>
      <c r="R2215" s="18"/>
      <c r="S2215" s="18"/>
    </row>
    <row r="2216" spans="1:19" x14ac:dyDescent="0.25">
      <c r="A2216" s="9"/>
      <c r="O2216" s="18"/>
      <c r="P2216" s="18"/>
      <c r="Q2216" s="18"/>
      <c r="R2216" s="18"/>
      <c r="S2216" s="18"/>
    </row>
    <row r="2217" spans="1:19" x14ac:dyDescent="0.25">
      <c r="A2217" s="9"/>
      <c r="O2217" s="18"/>
      <c r="P2217" s="18"/>
      <c r="Q2217" s="18"/>
      <c r="R2217" s="18"/>
      <c r="S2217" s="18"/>
    </row>
    <row r="2218" spans="1:19" x14ac:dyDescent="0.25">
      <c r="A2218" s="9"/>
      <c r="O2218" s="18"/>
      <c r="P2218" s="18"/>
      <c r="Q2218" s="18"/>
      <c r="R2218" s="18"/>
      <c r="S2218" s="18"/>
    </row>
    <row r="2219" spans="1:19" x14ac:dyDescent="0.25">
      <c r="A2219" s="9"/>
      <c r="O2219" s="18"/>
      <c r="P2219" s="18"/>
      <c r="Q2219" s="18"/>
      <c r="R2219" s="18"/>
      <c r="S2219" s="18"/>
    </row>
    <row r="2220" spans="1:19" x14ac:dyDescent="0.25">
      <c r="A2220" s="9"/>
      <c r="O2220" s="18"/>
      <c r="P2220" s="18"/>
      <c r="Q2220" s="18"/>
      <c r="R2220" s="18"/>
      <c r="S2220" s="18"/>
    </row>
    <row r="2221" spans="1:19" x14ac:dyDescent="0.25">
      <c r="A2221" s="9"/>
      <c r="O2221" s="18"/>
      <c r="P2221" s="18"/>
      <c r="Q2221" s="18"/>
      <c r="R2221" s="18"/>
      <c r="S2221" s="18"/>
    </row>
    <row r="2222" spans="1:19" x14ac:dyDescent="0.25">
      <c r="A2222" s="9"/>
      <c r="O2222" s="18"/>
      <c r="P2222" s="18"/>
      <c r="Q2222" s="18"/>
      <c r="R2222" s="18"/>
      <c r="S2222" s="18"/>
    </row>
    <row r="2223" spans="1:19" x14ac:dyDescent="0.25">
      <c r="A2223" s="9"/>
      <c r="O2223" s="18"/>
      <c r="P2223" s="18"/>
      <c r="Q2223" s="18"/>
      <c r="R2223" s="18"/>
      <c r="S2223" s="18"/>
    </row>
    <row r="2224" spans="1:19" x14ac:dyDescent="0.25">
      <c r="A2224" s="9"/>
      <c r="O2224" s="18"/>
      <c r="P2224" s="18"/>
      <c r="Q2224" s="18"/>
      <c r="R2224" s="18"/>
      <c r="S2224" s="18"/>
    </row>
    <row r="2225" spans="1:19" x14ac:dyDescent="0.25">
      <c r="A2225" s="9"/>
      <c r="O2225" s="18"/>
      <c r="P2225" s="18"/>
      <c r="Q2225" s="18"/>
      <c r="R2225" s="18"/>
      <c r="S2225" s="18"/>
    </row>
    <row r="2226" spans="1:19" x14ac:dyDescent="0.25">
      <c r="A2226" s="9"/>
      <c r="O2226" s="18"/>
      <c r="P2226" s="18"/>
      <c r="Q2226" s="18"/>
      <c r="R2226" s="18"/>
      <c r="S2226" s="18"/>
    </row>
    <row r="2227" spans="1:19" x14ac:dyDescent="0.25">
      <c r="A2227" s="9"/>
      <c r="O2227" s="18"/>
      <c r="P2227" s="18"/>
      <c r="Q2227" s="18"/>
      <c r="R2227" s="18"/>
      <c r="S2227" s="18"/>
    </row>
    <row r="2228" spans="1:19" x14ac:dyDescent="0.25">
      <c r="A2228" s="9"/>
      <c r="O2228" s="18"/>
      <c r="P2228" s="18"/>
      <c r="Q2228" s="18"/>
      <c r="R2228" s="18"/>
      <c r="S2228" s="18"/>
    </row>
    <row r="2229" spans="1:19" x14ac:dyDescent="0.25">
      <c r="A2229" s="9"/>
      <c r="O2229" s="18"/>
      <c r="P2229" s="18"/>
      <c r="Q2229" s="18"/>
      <c r="R2229" s="18"/>
      <c r="S2229" s="18"/>
    </row>
    <row r="2230" spans="1:19" x14ac:dyDescent="0.25">
      <c r="A2230" s="9"/>
      <c r="O2230" s="18"/>
      <c r="P2230" s="18"/>
      <c r="Q2230" s="18"/>
      <c r="R2230" s="18"/>
      <c r="S2230" s="18"/>
    </row>
    <row r="2231" spans="1:19" x14ac:dyDescent="0.25">
      <c r="A2231" s="9"/>
      <c r="O2231" s="18"/>
      <c r="P2231" s="18"/>
      <c r="Q2231" s="18"/>
      <c r="R2231" s="18"/>
      <c r="S2231" s="18"/>
    </row>
    <row r="2232" spans="1:19" x14ac:dyDescent="0.25">
      <c r="A2232" s="9"/>
      <c r="O2232" s="18"/>
      <c r="P2232" s="18"/>
      <c r="Q2232" s="18"/>
      <c r="R2232" s="18"/>
      <c r="S2232" s="18"/>
    </row>
    <row r="2233" spans="1:19" x14ac:dyDescent="0.25">
      <c r="A2233" s="9"/>
      <c r="O2233" s="18"/>
      <c r="P2233" s="18"/>
      <c r="Q2233" s="18"/>
      <c r="R2233" s="18"/>
      <c r="S2233" s="18"/>
    </row>
    <row r="2234" spans="1:19" x14ac:dyDescent="0.25">
      <c r="A2234" s="9"/>
      <c r="O2234" s="18"/>
      <c r="P2234" s="18"/>
      <c r="Q2234" s="18"/>
      <c r="R2234" s="18"/>
      <c r="S2234" s="18"/>
    </row>
    <row r="2235" spans="1:19" x14ac:dyDescent="0.25">
      <c r="A2235" s="9"/>
      <c r="O2235" s="18"/>
      <c r="P2235" s="18"/>
      <c r="Q2235" s="18"/>
      <c r="R2235" s="18"/>
      <c r="S2235" s="18"/>
    </row>
    <row r="2236" spans="1:19" x14ac:dyDescent="0.25">
      <c r="A2236" s="9"/>
      <c r="O2236" s="18"/>
      <c r="P2236" s="18"/>
      <c r="Q2236" s="18"/>
      <c r="R2236" s="18"/>
      <c r="S2236" s="18"/>
    </row>
    <row r="2237" spans="1:19" x14ac:dyDescent="0.25">
      <c r="A2237" s="9"/>
      <c r="O2237" s="18"/>
      <c r="P2237" s="18"/>
      <c r="Q2237" s="18"/>
      <c r="R2237" s="18"/>
      <c r="S2237" s="18"/>
    </row>
    <row r="2238" spans="1:19" x14ac:dyDescent="0.25">
      <c r="A2238" s="9"/>
      <c r="O2238" s="18"/>
      <c r="P2238" s="18"/>
      <c r="Q2238" s="18"/>
      <c r="R2238" s="18"/>
      <c r="S2238" s="18"/>
    </row>
    <row r="2239" spans="1:19" x14ac:dyDescent="0.25">
      <c r="A2239" s="9"/>
      <c r="O2239" s="18"/>
      <c r="P2239" s="18"/>
      <c r="Q2239" s="18"/>
      <c r="R2239" s="18"/>
      <c r="S2239" s="18"/>
    </row>
    <row r="2240" spans="1:19" x14ac:dyDescent="0.25">
      <c r="A2240" s="9"/>
      <c r="O2240" s="18"/>
      <c r="P2240" s="18"/>
      <c r="Q2240" s="18"/>
      <c r="R2240" s="18"/>
      <c r="S2240" s="18"/>
    </row>
    <row r="2241" spans="1:19" x14ac:dyDescent="0.25">
      <c r="A2241" s="9"/>
      <c r="O2241" s="18"/>
      <c r="P2241" s="18"/>
      <c r="Q2241" s="18"/>
      <c r="R2241" s="18"/>
      <c r="S2241" s="18"/>
    </row>
    <row r="2242" spans="1:19" x14ac:dyDescent="0.25">
      <c r="A2242" s="9"/>
      <c r="O2242" s="18"/>
      <c r="P2242" s="18"/>
      <c r="Q2242" s="18"/>
      <c r="R2242" s="18"/>
      <c r="S2242" s="18"/>
    </row>
    <row r="2243" spans="1:19" x14ac:dyDescent="0.25">
      <c r="A2243" s="9"/>
      <c r="O2243" s="18"/>
      <c r="P2243" s="18"/>
      <c r="Q2243" s="18"/>
      <c r="R2243" s="18"/>
      <c r="S2243" s="18"/>
    </row>
    <row r="2244" spans="1:19" x14ac:dyDescent="0.25">
      <c r="A2244" s="9"/>
      <c r="O2244" s="18"/>
      <c r="P2244" s="18"/>
      <c r="Q2244" s="18"/>
      <c r="R2244" s="18"/>
      <c r="S2244" s="18"/>
    </row>
    <row r="2245" spans="1:19" x14ac:dyDescent="0.25">
      <c r="A2245" s="9"/>
      <c r="O2245" s="18"/>
      <c r="P2245" s="18"/>
      <c r="Q2245" s="18"/>
      <c r="R2245" s="18"/>
      <c r="S2245" s="18"/>
    </row>
    <row r="2246" spans="1:19" x14ac:dyDescent="0.25">
      <c r="A2246" s="9"/>
      <c r="O2246" s="18"/>
      <c r="P2246" s="18"/>
      <c r="Q2246" s="18"/>
      <c r="R2246" s="18"/>
      <c r="S2246" s="18"/>
    </row>
    <row r="2247" spans="1:19" x14ac:dyDescent="0.25">
      <c r="A2247" s="9"/>
      <c r="O2247" s="18"/>
      <c r="P2247" s="18"/>
      <c r="Q2247" s="18"/>
      <c r="R2247" s="18"/>
      <c r="S2247" s="18"/>
    </row>
    <row r="2248" spans="1:19" x14ac:dyDescent="0.25">
      <c r="A2248" s="9"/>
      <c r="O2248" s="18"/>
      <c r="P2248" s="18"/>
      <c r="Q2248" s="18"/>
      <c r="R2248" s="18"/>
      <c r="S2248" s="18"/>
    </row>
    <row r="2249" spans="1:19" x14ac:dyDescent="0.25">
      <c r="A2249" s="9"/>
      <c r="O2249" s="18"/>
      <c r="P2249" s="18"/>
      <c r="Q2249" s="18"/>
      <c r="R2249" s="18"/>
      <c r="S2249" s="18"/>
    </row>
    <row r="2250" spans="1:19" x14ac:dyDescent="0.25">
      <c r="A2250" s="9"/>
      <c r="O2250" s="18"/>
      <c r="P2250" s="18"/>
      <c r="Q2250" s="18"/>
      <c r="R2250" s="18"/>
      <c r="S2250" s="18"/>
    </row>
    <row r="2251" spans="1:19" x14ac:dyDescent="0.25">
      <c r="A2251" s="9"/>
      <c r="O2251" s="18"/>
      <c r="P2251" s="18"/>
      <c r="Q2251" s="18"/>
      <c r="R2251" s="18"/>
      <c r="S2251" s="18"/>
    </row>
    <row r="2252" spans="1:19" x14ac:dyDescent="0.25">
      <c r="A2252" s="9"/>
      <c r="O2252" s="18"/>
      <c r="P2252" s="18"/>
      <c r="Q2252" s="18"/>
      <c r="R2252" s="18"/>
      <c r="S2252" s="18"/>
    </row>
    <row r="2253" spans="1:19" x14ac:dyDescent="0.25">
      <c r="A2253" s="9"/>
      <c r="O2253" s="18"/>
      <c r="P2253" s="18"/>
      <c r="Q2253" s="18"/>
      <c r="R2253" s="18"/>
      <c r="S2253" s="18"/>
    </row>
    <row r="2254" spans="1:19" x14ac:dyDescent="0.25">
      <c r="A2254" s="9"/>
      <c r="O2254" s="18"/>
      <c r="P2254" s="18"/>
      <c r="Q2254" s="18"/>
      <c r="R2254" s="18"/>
      <c r="S2254" s="18"/>
    </row>
    <row r="2255" spans="1:19" x14ac:dyDescent="0.25">
      <c r="A2255" s="9"/>
      <c r="O2255" s="18"/>
      <c r="P2255" s="18"/>
      <c r="Q2255" s="18"/>
      <c r="R2255" s="18"/>
      <c r="S2255" s="18"/>
    </row>
    <row r="2256" spans="1:19" x14ac:dyDescent="0.25">
      <c r="A2256" s="9"/>
      <c r="O2256" s="18"/>
      <c r="P2256" s="18"/>
      <c r="Q2256" s="18"/>
      <c r="R2256" s="18"/>
      <c r="S2256" s="18"/>
    </row>
    <row r="2257" spans="1:19" x14ac:dyDescent="0.25">
      <c r="A2257" s="9"/>
      <c r="O2257" s="18"/>
      <c r="P2257" s="18"/>
      <c r="Q2257" s="18"/>
      <c r="R2257" s="18"/>
      <c r="S2257" s="18"/>
    </row>
    <row r="2258" spans="1:19" x14ac:dyDescent="0.25">
      <c r="A2258" s="9"/>
      <c r="O2258" s="18"/>
      <c r="P2258" s="18"/>
      <c r="Q2258" s="18"/>
      <c r="R2258" s="18"/>
      <c r="S2258" s="18"/>
    </row>
    <row r="2259" spans="1:19" x14ac:dyDescent="0.25">
      <c r="A2259" s="9"/>
      <c r="O2259" s="18"/>
      <c r="P2259" s="18"/>
      <c r="Q2259" s="18"/>
      <c r="R2259" s="18"/>
      <c r="S2259" s="18"/>
    </row>
    <row r="2260" spans="1:19" x14ac:dyDescent="0.25">
      <c r="A2260" s="9"/>
      <c r="O2260" s="18"/>
      <c r="P2260" s="18"/>
      <c r="Q2260" s="18"/>
      <c r="R2260" s="18"/>
      <c r="S2260" s="18"/>
    </row>
    <row r="2261" spans="1:19" x14ac:dyDescent="0.25">
      <c r="A2261" s="9"/>
      <c r="O2261" s="18"/>
      <c r="P2261" s="18"/>
      <c r="Q2261" s="18"/>
      <c r="R2261" s="18"/>
      <c r="S2261" s="18"/>
    </row>
    <row r="2262" spans="1:19" x14ac:dyDescent="0.25">
      <c r="A2262" s="9"/>
      <c r="O2262" s="18"/>
      <c r="P2262" s="18"/>
      <c r="Q2262" s="18"/>
      <c r="R2262" s="18"/>
      <c r="S2262" s="18"/>
    </row>
    <row r="2263" spans="1:19" x14ac:dyDescent="0.25">
      <c r="A2263" s="9"/>
      <c r="O2263" s="18"/>
      <c r="P2263" s="18"/>
      <c r="Q2263" s="18"/>
      <c r="R2263" s="18"/>
      <c r="S2263" s="18"/>
    </row>
    <row r="2264" spans="1:19" x14ac:dyDescent="0.25">
      <c r="A2264" s="9"/>
      <c r="O2264" s="18"/>
      <c r="P2264" s="18"/>
      <c r="Q2264" s="18"/>
      <c r="R2264" s="18"/>
      <c r="S2264" s="18"/>
    </row>
    <row r="2265" spans="1:19" x14ac:dyDescent="0.25">
      <c r="A2265" s="9"/>
      <c r="O2265" s="18"/>
      <c r="P2265" s="18"/>
      <c r="Q2265" s="18"/>
      <c r="R2265" s="18"/>
      <c r="S2265" s="18"/>
    </row>
    <row r="2266" spans="1:19" x14ac:dyDescent="0.25">
      <c r="A2266" s="9"/>
      <c r="O2266" s="18"/>
      <c r="P2266" s="18"/>
      <c r="Q2266" s="18"/>
      <c r="R2266" s="18"/>
      <c r="S2266" s="18"/>
    </row>
    <row r="2267" spans="1:19" x14ac:dyDescent="0.25">
      <c r="A2267" s="9"/>
      <c r="O2267" s="18"/>
      <c r="P2267" s="18"/>
      <c r="Q2267" s="18"/>
      <c r="R2267" s="18"/>
      <c r="S2267" s="18"/>
    </row>
    <row r="2268" spans="1:19" x14ac:dyDescent="0.25">
      <c r="A2268" s="9"/>
      <c r="O2268" s="18"/>
      <c r="P2268" s="18"/>
      <c r="Q2268" s="18"/>
      <c r="R2268" s="18"/>
      <c r="S2268" s="18"/>
    </row>
    <row r="2269" spans="1:19" x14ac:dyDescent="0.25">
      <c r="A2269" s="9"/>
      <c r="O2269" s="18"/>
      <c r="P2269" s="18"/>
      <c r="Q2269" s="18"/>
      <c r="R2269" s="18"/>
      <c r="S2269" s="18"/>
    </row>
    <row r="2270" spans="1:19" x14ac:dyDescent="0.25">
      <c r="A2270" s="9"/>
      <c r="O2270" s="18"/>
      <c r="P2270" s="18"/>
      <c r="Q2270" s="18"/>
      <c r="R2270" s="18"/>
      <c r="S2270" s="18"/>
    </row>
    <row r="2271" spans="1:19" x14ac:dyDescent="0.25">
      <c r="A2271" s="9"/>
      <c r="O2271" s="18"/>
      <c r="P2271" s="18"/>
      <c r="Q2271" s="18"/>
      <c r="R2271" s="18"/>
      <c r="S2271" s="18"/>
    </row>
    <row r="2272" spans="1:19" x14ac:dyDescent="0.25">
      <c r="A2272" s="9"/>
      <c r="O2272" s="18"/>
      <c r="P2272" s="18"/>
      <c r="Q2272" s="18"/>
      <c r="R2272" s="18"/>
      <c r="S2272" s="18"/>
    </row>
    <row r="2273" spans="1:19" x14ac:dyDescent="0.25">
      <c r="A2273" s="9"/>
      <c r="O2273" s="18"/>
      <c r="P2273" s="18"/>
      <c r="Q2273" s="18"/>
      <c r="R2273" s="18"/>
      <c r="S2273" s="18"/>
    </row>
    <row r="2274" spans="1:19" x14ac:dyDescent="0.25">
      <c r="A2274" s="9"/>
      <c r="O2274" s="18"/>
      <c r="P2274" s="18"/>
      <c r="Q2274" s="18"/>
      <c r="R2274" s="18"/>
      <c r="S2274" s="18"/>
    </row>
    <row r="2275" spans="1:19" x14ac:dyDescent="0.25">
      <c r="A2275" s="9"/>
      <c r="O2275" s="18"/>
      <c r="P2275" s="18"/>
      <c r="Q2275" s="18"/>
      <c r="R2275" s="18"/>
      <c r="S2275" s="18"/>
    </row>
    <row r="2276" spans="1:19" x14ac:dyDescent="0.25">
      <c r="A2276" s="9"/>
      <c r="O2276" s="18"/>
      <c r="P2276" s="18"/>
      <c r="Q2276" s="18"/>
      <c r="R2276" s="18"/>
      <c r="S2276" s="18"/>
    </row>
    <row r="2277" spans="1:19" x14ac:dyDescent="0.25">
      <c r="A2277" s="9"/>
      <c r="O2277" s="18"/>
      <c r="P2277" s="18"/>
      <c r="Q2277" s="18"/>
      <c r="R2277" s="18"/>
      <c r="S2277" s="18"/>
    </row>
    <row r="2278" spans="1:19" x14ac:dyDescent="0.25">
      <c r="A2278" s="9"/>
      <c r="O2278" s="18"/>
      <c r="P2278" s="18"/>
      <c r="Q2278" s="18"/>
      <c r="R2278" s="18"/>
      <c r="S2278" s="18"/>
    </row>
    <row r="2279" spans="1:19" x14ac:dyDescent="0.25">
      <c r="A2279" s="9"/>
      <c r="O2279" s="18"/>
      <c r="P2279" s="18"/>
      <c r="Q2279" s="18"/>
      <c r="R2279" s="18"/>
      <c r="S2279" s="18"/>
    </row>
    <row r="2280" spans="1:19" x14ac:dyDescent="0.25">
      <c r="A2280" s="9"/>
      <c r="O2280" s="18"/>
      <c r="P2280" s="18"/>
      <c r="Q2280" s="18"/>
      <c r="R2280" s="18"/>
      <c r="S2280" s="18"/>
    </row>
    <row r="2281" spans="1:19" x14ac:dyDescent="0.25">
      <c r="A2281" s="9"/>
      <c r="O2281" s="18"/>
      <c r="P2281" s="18"/>
      <c r="Q2281" s="18"/>
      <c r="R2281" s="18"/>
      <c r="S2281" s="18"/>
    </row>
    <row r="2282" spans="1:19" x14ac:dyDescent="0.25">
      <c r="A2282" s="9"/>
      <c r="O2282" s="18"/>
      <c r="P2282" s="18"/>
      <c r="Q2282" s="18"/>
      <c r="R2282" s="18"/>
      <c r="S2282" s="18"/>
    </row>
    <row r="2283" spans="1:19" x14ac:dyDescent="0.25">
      <c r="A2283" s="9"/>
      <c r="O2283" s="18"/>
      <c r="P2283" s="18"/>
      <c r="Q2283" s="18"/>
      <c r="R2283" s="18"/>
      <c r="S2283" s="18"/>
    </row>
    <row r="2284" spans="1:19" x14ac:dyDescent="0.25">
      <c r="A2284" s="9"/>
      <c r="O2284" s="18"/>
      <c r="P2284" s="18"/>
      <c r="Q2284" s="18"/>
      <c r="R2284" s="18"/>
      <c r="S2284" s="18"/>
    </row>
    <row r="2285" spans="1:19" x14ac:dyDescent="0.25">
      <c r="A2285" s="9"/>
      <c r="O2285" s="18"/>
      <c r="P2285" s="18"/>
      <c r="Q2285" s="18"/>
      <c r="R2285" s="18"/>
      <c r="S2285" s="18"/>
    </row>
    <row r="2286" spans="1:19" x14ac:dyDescent="0.25">
      <c r="A2286" s="9"/>
      <c r="O2286" s="18"/>
      <c r="P2286" s="18"/>
      <c r="Q2286" s="18"/>
      <c r="R2286" s="18"/>
      <c r="S2286" s="18"/>
    </row>
    <row r="2287" spans="1:19" x14ac:dyDescent="0.25">
      <c r="A2287" s="9"/>
      <c r="O2287" s="18"/>
      <c r="P2287" s="18"/>
      <c r="Q2287" s="18"/>
      <c r="R2287" s="18"/>
      <c r="S2287" s="18"/>
    </row>
    <row r="2288" spans="1:19" x14ac:dyDescent="0.25">
      <c r="A2288" s="9"/>
      <c r="O2288" s="18"/>
      <c r="P2288" s="18"/>
      <c r="Q2288" s="18"/>
      <c r="R2288" s="18"/>
      <c r="S2288" s="18"/>
    </row>
    <row r="2289" spans="1:19" x14ac:dyDescent="0.25">
      <c r="A2289" s="9"/>
      <c r="O2289" s="18"/>
      <c r="P2289" s="18"/>
      <c r="Q2289" s="18"/>
      <c r="R2289" s="18"/>
      <c r="S2289" s="18"/>
    </row>
    <row r="2290" spans="1:19" x14ac:dyDescent="0.25">
      <c r="A2290" s="9"/>
      <c r="O2290" s="18"/>
      <c r="P2290" s="18"/>
      <c r="Q2290" s="18"/>
      <c r="R2290" s="18"/>
      <c r="S2290" s="18"/>
    </row>
    <row r="2291" spans="1:19" x14ac:dyDescent="0.25">
      <c r="A2291" s="9"/>
      <c r="O2291" s="18"/>
      <c r="P2291" s="18"/>
      <c r="Q2291" s="18"/>
      <c r="R2291" s="18"/>
      <c r="S2291" s="18"/>
    </row>
    <row r="2292" spans="1:19" x14ac:dyDescent="0.25">
      <c r="A2292" s="9"/>
      <c r="O2292" s="18"/>
      <c r="P2292" s="18"/>
      <c r="Q2292" s="18"/>
      <c r="R2292" s="18"/>
      <c r="S2292" s="18"/>
    </row>
    <row r="2293" spans="1:19" x14ac:dyDescent="0.25">
      <c r="A2293" s="9"/>
      <c r="O2293" s="18"/>
      <c r="P2293" s="18"/>
      <c r="Q2293" s="18"/>
      <c r="R2293" s="18"/>
      <c r="S2293" s="18"/>
    </row>
    <row r="2294" spans="1:19" x14ac:dyDescent="0.25">
      <c r="A2294" s="9"/>
      <c r="O2294" s="18"/>
      <c r="P2294" s="18"/>
      <c r="Q2294" s="18"/>
      <c r="R2294" s="18"/>
      <c r="S2294" s="18"/>
    </row>
    <row r="2295" spans="1:19" x14ac:dyDescent="0.25">
      <c r="A2295" s="9"/>
      <c r="O2295" s="18"/>
      <c r="P2295" s="18"/>
      <c r="Q2295" s="18"/>
      <c r="R2295" s="18"/>
      <c r="S2295" s="18"/>
    </row>
    <row r="2296" spans="1:19" x14ac:dyDescent="0.25">
      <c r="A2296" s="9"/>
      <c r="O2296" s="18"/>
      <c r="P2296" s="18"/>
      <c r="Q2296" s="18"/>
      <c r="R2296" s="18"/>
      <c r="S2296" s="18"/>
    </row>
    <row r="2297" spans="1:19" x14ac:dyDescent="0.25">
      <c r="A2297" s="9"/>
      <c r="O2297" s="18"/>
      <c r="P2297" s="18"/>
      <c r="Q2297" s="18"/>
      <c r="R2297" s="18"/>
      <c r="S2297" s="18"/>
    </row>
    <row r="2298" spans="1:19" x14ac:dyDescent="0.25">
      <c r="A2298" s="9"/>
      <c r="O2298" s="18"/>
      <c r="P2298" s="18"/>
      <c r="Q2298" s="18"/>
      <c r="R2298" s="18"/>
      <c r="S2298" s="18"/>
    </row>
    <row r="2299" spans="1:19" x14ac:dyDescent="0.25">
      <c r="A2299" s="9"/>
      <c r="O2299" s="18"/>
      <c r="P2299" s="18"/>
      <c r="Q2299" s="18"/>
      <c r="R2299" s="18"/>
      <c r="S2299" s="18"/>
    </row>
    <row r="2300" spans="1:19" x14ac:dyDescent="0.25">
      <c r="A2300" s="9"/>
      <c r="O2300" s="18"/>
      <c r="P2300" s="18"/>
      <c r="Q2300" s="18"/>
      <c r="R2300" s="18"/>
      <c r="S2300" s="18"/>
    </row>
    <row r="2301" spans="1:19" x14ac:dyDescent="0.25">
      <c r="A2301" s="9"/>
      <c r="O2301" s="18"/>
      <c r="P2301" s="18"/>
      <c r="Q2301" s="18"/>
      <c r="R2301" s="18"/>
      <c r="S2301" s="18"/>
    </row>
    <row r="2302" spans="1:19" x14ac:dyDescent="0.25">
      <c r="A2302" s="9"/>
      <c r="O2302" s="18"/>
      <c r="P2302" s="18"/>
      <c r="Q2302" s="18"/>
      <c r="R2302" s="18"/>
      <c r="S2302" s="18"/>
    </row>
    <row r="2303" spans="1:19" x14ac:dyDescent="0.25">
      <c r="A2303" s="9"/>
      <c r="O2303" s="18"/>
      <c r="P2303" s="18"/>
      <c r="Q2303" s="18"/>
      <c r="R2303" s="18"/>
      <c r="S2303" s="18"/>
    </row>
    <row r="2304" spans="1:19" x14ac:dyDescent="0.25">
      <c r="A2304" s="9"/>
      <c r="O2304" s="18"/>
      <c r="P2304" s="18"/>
      <c r="Q2304" s="18"/>
      <c r="R2304" s="18"/>
      <c r="S2304" s="18"/>
    </row>
    <row r="2305" spans="1:19" x14ac:dyDescent="0.25">
      <c r="A2305" s="9"/>
      <c r="O2305" s="18"/>
      <c r="P2305" s="18"/>
      <c r="Q2305" s="18"/>
      <c r="R2305" s="18"/>
      <c r="S2305" s="18"/>
    </row>
    <row r="2306" spans="1:19" x14ac:dyDescent="0.25">
      <c r="A2306" s="9"/>
      <c r="O2306" s="18"/>
      <c r="P2306" s="18"/>
      <c r="Q2306" s="18"/>
      <c r="R2306" s="18"/>
      <c r="S2306" s="18"/>
    </row>
    <row r="2307" spans="1:19" x14ac:dyDescent="0.25">
      <c r="A2307" s="9"/>
      <c r="O2307" s="18"/>
      <c r="P2307" s="18"/>
      <c r="Q2307" s="18"/>
      <c r="R2307" s="18"/>
      <c r="S2307" s="18"/>
    </row>
    <row r="2308" spans="1:19" x14ac:dyDescent="0.25">
      <c r="A2308" s="9"/>
      <c r="O2308" s="18"/>
      <c r="P2308" s="18"/>
      <c r="Q2308" s="18"/>
      <c r="R2308" s="18"/>
      <c r="S2308" s="18"/>
    </row>
    <row r="2309" spans="1:19" x14ac:dyDescent="0.25">
      <c r="A2309" s="9"/>
      <c r="O2309" s="18"/>
      <c r="P2309" s="18"/>
      <c r="Q2309" s="18"/>
      <c r="R2309" s="18"/>
      <c r="S2309" s="18"/>
    </row>
    <row r="2310" spans="1:19" x14ac:dyDescent="0.25">
      <c r="A2310" s="9"/>
      <c r="O2310" s="18"/>
      <c r="P2310" s="18"/>
      <c r="Q2310" s="18"/>
      <c r="R2310" s="18"/>
      <c r="S2310" s="18"/>
    </row>
    <row r="2311" spans="1:19" x14ac:dyDescent="0.25">
      <c r="A2311" s="9"/>
      <c r="O2311" s="18"/>
      <c r="P2311" s="18"/>
      <c r="Q2311" s="18"/>
      <c r="R2311" s="18"/>
      <c r="S2311" s="18"/>
    </row>
    <row r="2312" spans="1:19" x14ac:dyDescent="0.25">
      <c r="A2312" s="9"/>
      <c r="O2312" s="18"/>
      <c r="P2312" s="18"/>
      <c r="Q2312" s="18"/>
      <c r="R2312" s="18"/>
      <c r="S2312" s="18"/>
    </row>
    <row r="2313" spans="1:19" x14ac:dyDescent="0.25">
      <c r="A2313" s="9"/>
      <c r="O2313" s="18"/>
      <c r="P2313" s="18"/>
      <c r="Q2313" s="18"/>
      <c r="R2313" s="18"/>
      <c r="S2313" s="18"/>
    </row>
    <row r="2314" spans="1:19" x14ac:dyDescent="0.25">
      <c r="A2314" s="9"/>
      <c r="O2314" s="18"/>
      <c r="P2314" s="18"/>
      <c r="Q2314" s="18"/>
      <c r="R2314" s="18"/>
      <c r="S2314" s="18"/>
    </row>
    <row r="2315" spans="1:19" x14ac:dyDescent="0.25">
      <c r="A2315" s="9"/>
      <c r="O2315" s="18"/>
      <c r="P2315" s="18"/>
      <c r="Q2315" s="18"/>
      <c r="R2315" s="18"/>
      <c r="S2315" s="18"/>
    </row>
    <row r="2316" spans="1:19" x14ac:dyDescent="0.25">
      <c r="A2316" s="9"/>
      <c r="O2316" s="18"/>
      <c r="P2316" s="18"/>
      <c r="Q2316" s="18"/>
      <c r="R2316" s="18"/>
      <c r="S2316" s="18"/>
    </row>
    <row r="2317" spans="1:19" x14ac:dyDescent="0.25">
      <c r="A2317" s="9"/>
      <c r="O2317" s="18"/>
      <c r="P2317" s="18"/>
      <c r="Q2317" s="18"/>
      <c r="R2317" s="18"/>
      <c r="S2317" s="18"/>
    </row>
    <row r="2318" spans="1:19" x14ac:dyDescent="0.25">
      <c r="A2318" s="9"/>
      <c r="O2318" s="18"/>
      <c r="P2318" s="18"/>
      <c r="Q2318" s="18"/>
      <c r="R2318" s="18"/>
      <c r="S2318" s="18"/>
    </row>
    <row r="2319" spans="1:19" x14ac:dyDescent="0.25">
      <c r="A2319" s="9"/>
      <c r="O2319" s="18"/>
      <c r="P2319" s="18"/>
      <c r="Q2319" s="18"/>
      <c r="R2319" s="18"/>
      <c r="S2319" s="18"/>
    </row>
    <row r="2320" spans="1:19" x14ac:dyDescent="0.25">
      <c r="A2320" s="9"/>
      <c r="O2320" s="18"/>
      <c r="P2320" s="18"/>
      <c r="Q2320" s="18"/>
      <c r="R2320" s="18"/>
      <c r="S2320" s="18"/>
    </row>
    <row r="2321" spans="1:19" x14ac:dyDescent="0.25">
      <c r="A2321" s="9"/>
      <c r="O2321" s="18"/>
      <c r="P2321" s="18"/>
      <c r="Q2321" s="18"/>
      <c r="R2321" s="18"/>
      <c r="S2321" s="18"/>
    </row>
    <row r="2322" spans="1:19" x14ac:dyDescent="0.25">
      <c r="A2322" s="9"/>
      <c r="O2322" s="18"/>
      <c r="P2322" s="18"/>
      <c r="Q2322" s="18"/>
      <c r="R2322" s="18"/>
      <c r="S2322" s="18"/>
    </row>
    <row r="2323" spans="1:19" x14ac:dyDescent="0.25">
      <c r="A2323" s="9"/>
      <c r="O2323" s="18"/>
      <c r="P2323" s="18"/>
      <c r="Q2323" s="18"/>
      <c r="R2323" s="18"/>
      <c r="S2323" s="18"/>
    </row>
    <row r="2324" spans="1:19" x14ac:dyDescent="0.25">
      <c r="A2324" s="9"/>
      <c r="O2324" s="18"/>
      <c r="P2324" s="18"/>
      <c r="Q2324" s="18"/>
      <c r="R2324" s="18"/>
      <c r="S2324" s="18"/>
    </row>
    <row r="2325" spans="1:19" x14ac:dyDescent="0.25">
      <c r="A2325" s="9"/>
      <c r="O2325" s="18"/>
      <c r="P2325" s="18"/>
      <c r="Q2325" s="18"/>
      <c r="R2325" s="18"/>
      <c r="S2325" s="18"/>
    </row>
    <row r="2326" spans="1:19" x14ac:dyDescent="0.25">
      <c r="A2326" s="9"/>
      <c r="O2326" s="18"/>
      <c r="P2326" s="18"/>
      <c r="Q2326" s="18"/>
      <c r="R2326" s="18"/>
      <c r="S2326" s="18"/>
    </row>
    <row r="2327" spans="1:19" x14ac:dyDescent="0.25">
      <c r="A2327" s="9"/>
      <c r="O2327" s="18"/>
      <c r="P2327" s="18"/>
      <c r="Q2327" s="18"/>
      <c r="R2327" s="18"/>
      <c r="S2327" s="18"/>
    </row>
    <row r="2328" spans="1:19" x14ac:dyDescent="0.25">
      <c r="A2328" s="9"/>
      <c r="O2328" s="18"/>
      <c r="P2328" s="18"/>
      <c r="Q2328" s="18"/>
      <c r="R2328" s="18"/>
      <c r="S2328" s="18"/>
    </row>
    <row r="2329" spans="1:19" x14ac:dyDescent="0.25">
      <c r="A2329" s="9"/>
      <c r="O2329" s="18"/>
      <c r="P2329" s="18"/>
      <c r="Q2329" s="18"/>
      <c r="R2329" s="18"/>
      <c r="S2329" s="18"/>
    </row>
    <row r="2330" spans="1:19" x14ac:dyDescent="0.25">
      <c r="A2330" s="9"/>
      <c r="O2330" s="18"/>
      <c r="P2330" s="18"/>
      <c r="Q2330" s="18"/>
      <c r="R2330" s="18"/>
      <c r="S2330" s="18"/>
    </row>
    <row r="2331" spans="1:19" x14ac:dyDescent="0.25">
      <c r="A2331" s="9"/>
      <c r="O2331" s="18"/>
      <c r="P2331" s="18"/>
      <c r="Q2331" s="18"/>
      <c r="R2331" s="18"/>
      <c r="S2331" s="18"/>
    </row>
    <row r="2332" spans="1:19" x14ac:dyDescent="0.25">
      <c r="A2332" s="9"/>
      <c r="O2332" s="18"/>
      <c r="P2332" s="18"/>
      <c r="Q2332" s="18"/>
      <c r="R2332" s="18"/>
      <c r="S2332" s="18"/>
    </row>
    <row r="2333" spans="1:19" x14ac:dyDescent="0.25">
      <c r="A2333" s="9"/>
      <c r="O2333" s="18"/>
      <c r="P2333" s="18"/>
      <c r="Q2333" s="18"/>
      <c r="R2333" s="18"/>
      <c r="S2333" s="18"/>
    </row>
    <row r="2334" spans="1:19" x14ac:dyDescent="0.25">
      <c r="A2334" s="9"/>
      <c r="O2334" s="18"/>
      <c r="P2334" s="18"/>
      <c r="Q2334" s="18"/>
      <c r="R2334" s="18"/>
      <c r="S2334" s="18"/>
    </row>
    <row r="2335" spans="1:19" x14ac:dyDescent="0.25">
      <c r="A2335" s="9"/>
      <c r="O2335" s="18"/>
      <c r="P2335" s="18"/>
      <c r="Q2335" s="18"/>
      <c r="R2335" s="18"/>
      <c r="S2335" s="18"/>
    </row>
    <row r="2336" spans="1:19" x14ac:dyDescent="0.25">
      <c r="A2336" s="9"/>
      <c r="O2336" s="18"/>
      <c r="P2336" s="18"/>
      <c r="Q2336" s="18"/>
      <c r="R2336" s="18"/>
      <c r="S2336" s="18"/>
    </row>
    <row r="2337" spans="1:19" x14ac:dyDescent="0.25">
      <c r="A2337" s="9"/>
      <c r="O2337" s="18"/>
      <c r="P2337" s="18"/>
      <c r="Q2337" s="18"/>
      <c r="R2337" s="18"/>
      <c r="S2337" s="18"/>
    </row>
    <row r="2338" spans="1:19" x14ac:dyDescent="0.25">
      <c r="A2338" s="9"/>
      <c r="O2338" s="18"/>
      <c r="P2338" s="18"/>
      <c r="Q2338" s="18"/>
      <c r="R2338" s="18"/>
      <c r="S2338" s="18"/>
    </row>
    <row r="2339" spans="1:19" x14ac:dyDescent="0.25">
      <c r="A2339" s="9"/>
      <c r="O2339" s="18"/>
      <c r="P2339" s="18"/>
      <c r="Q2339" s="18"/>
      <c r="R2339" s="18"/>
      <c r="S2339" s="18"/>
    </row>
    <row r="2340" spans="1:19" x14ac:dyDescent="0.25">
      <c r="A2340" s="9"/>
      <c r="O2340" s="18"/>
      <c r="P2340" s="18"/>
      <c r="Q2340" s="18"/>
      <c r="R2340" s="18"/>
      <c r="S2340" s="18"/>
    </row>
    <row r="2341" spans="1:19" x14ac:dyDescent="0.25">
      <c r="A2341" s="9"/>
      <c r="O2341" s="18"/>
      <c r="P2341" s="18"/>
      <c r="Q2341" s="18"/>
      <c r="R2341" s="18"/>
      <c r="S2341" s="18"/>
    </row>
    <row r="2342" spans="1:19" x14ac:dyDescent="0.25">
      <c r="A2342" s="9"/>
      <c r="O2342" s="18"/>
      <c r="P2342" s="18"/>
      <c r="Q2342" s="18"/>
      <c r="R2342" s="18"/>
      <c r="S2342" s="18"/>
    </row>
    <row r="2343" spans="1:19" x14ac:dyDescent="0.25">
      <c r="A2343" s="9"/>
      <c r="O2343" s="18"/>
      <c r="P2343" s="18"/>
      <c r="Q2343" s="18"/>
      <c r="R2343" s="18"/>
      <c r="S2343" s="18"/>
    </row>
    <row r="2344" spans="1:19" x14ac:dyDescent="0.25">
      <c r="A2344" s="9"/>
      <c r="O2344" s="18"/>
      <c r="P2344" s="18"/>
      <c r="Q2344" s="18"/>
      <c r="R2344" s="18"/>
      <c r="S2344" s="18"/>
    </row>
    <row r="2345" spans="1:19" x14ac:dyDescent="0.25">
      <c r="A2345" s="9"/>
      <c r="O2345" s="18"/>
      <c r="P2345" s="18"/>
      <c r="Q2345" s="18"/>
      <c r="R2345" s="18"/>
      <c r="S2345" s="18"/>
    </row>
    <row r="2346" spans="1:19" x14ac:dyDescent="0.25">
      <c r="A2346" s="9"/>
      <c r="O2346" s="18"/>
      <c r="P2346" s="18"/>
      <c r="Q2346" s="18"/>
      <c r="R2346" s="18"/>
      <c r="S2346" s="18"/>
    </row>
    <row r="2347" spans="1:19" x14ac:dyDescent="0.25">
      <c r="A2347" s="9"/>
      <c r="O2347" s="18"/>
      <c r="P2347" s="18"/>
      <c r="Q2347" s="18"/>
      <c r="R2347" s="18"/>
      <c r="S2347" s="18"/>
    </row>
    <row r="2348" spans="1:19" x14ac:dyDescent="0.25">
      <c r="A2348" s="9"/>
      <c r="O2348" s="18"/>
      <c r="P2348" s="18"/>
      <c r="Q2348" s="18"/>
      <c r="R2348" s="18"/>
      <c r="S2348" s="18"/>
    </row>
    <row r="2349" spans="1:19" x14ac:dyDescent="0.25">
      <c r="A2349" s="9"/>
      <c r="O2349" s="18"/>
      <c r="P2349" s="18"/>
      <c r="Q2349" s="18"/>
      <c r="R2349" s="18"/>
      <c r="S2349" s="18"/>
    </row>
    <row r="2350" spans="1:19" x14ac:dyDescent="0.25">
      <c r="A2350" s="9"/>
      <c r="O2350" s="18"/>
      <c r="P2350" s="18"/>
      <c r="Q2350" s="18"/>
      <c r="R2350" s="18"/>
      <c r="S2350" s="18"/>
    </row>
    <row r="2351" spans="1:19" x14ac:dyDescent="0.25">
      <c r="A2351" s="9"/>
      <c r="O2351" s="18"/>
      <c r="P2351" s="18"/>
      <c r="Q2351" s="18"/>
      <c r="R2351" s="18"/>
      <c r="S2351" s="18"/>
    </row>
    <row r="2352" spans="1:19" x14ac:dyDescent="0.25">
      <c r="A2352" s="9"/>
      <c r="O2352" s="18"/>
      <c r="P2352" s="18"/>
      <c r="Q2352" s="18"/>
      <c r="R2352" s="18"/>
      <c r="S2352" s="18"/>
    </row>
    <row r="2353" spans="1:19" x14ac:dyDescent="0.25">
      <c r="A2353" s="9"/>
      <c r="O2353" s="18"/>
      <c r="P2353" s="18"/>
      <c r="Q2353" s="18"/>
      <c r="R2353" s="18"/>
      <c r="S2353" s="18"/>
    </row>
    <row r="2354" spans="1:19" x14ac:dyDescent="0.25">
      <c r="A2354" s="9"/>
      <c r="O2354" s="18"/>
      <c r="P2354" s="18"/>
      <c r="Q2354" s="18"/>
      <c r="R2354" s="18"/>
      <c r="S2354" s="18"/>
    </row>
    <row r="2355" spans="1:19" x14ac:dyDescent="0.25">
      <c r="A2355" s="9"/>
      <c r="O2355" s="18"/>
      <c r="P2355" s="18"/>
      <c r="Q2355" s="18"/>
      <c r="R2355" s="18"/>
      <c r="S2355" s="18"/>
    </row>
    <row r="2356" spans="1:19" x14ac:dyDescent="0.25">
      <c r="A2356" s="9"/>
      <c r="O2356" s="18"/>
      <c r="P2356" s="18"/>
      <c r="Q2356" s="18"/>
      <c r="R2356" s="18"/>
      <c r="S2356" s="18"/>
    </row>
    <row r="2357" spans="1:19" x14ac:dyDescent="0.25">
      <c r="A2357" s="9"/>
      <c r="O2357" s="18"/>
      <c r="P2357" s="18"/>
      <c r="Q2357" s="18"/>
      <c r="R2357" s="18"/>
      <c r="S2357" s="18"/>
    </row>
    <row r="2358" spans="1:19" x14ac:dyDescent="0.25">
      <c r="A2358" s="9"/>
      <c r="O2358" s="18"/>
      <c r="P2358" s="18"/>
      <c r="Q2358" s="18"/>
      <c r="R2358" s="18"/>
      <c r="S2358" s="18"/>
    </row>
    <row r="2359" spans="1:19" x14ac:dyDescent="0.25">
      <c r="A2359" s="9"/>
      <c r="O2359" s="18"/>
      <c r="P2359" s="18"/>
      <c r="Q2359" s="18"/>
      <c r="R2359" s="18"/>
      <c r="S2359" s="18"/>
    </row>
    <row r="2360" spans="1:19" x14ac:dyDescent="0.25">
      <c r="A2360" s="9"/>
      <c r="O2360" s="18"/>
      <c r="P2360" s="18"/>
      <c r="Q2360" s="18"/>
      <c r="R2360" s="18"/>
      <c r="S2360" s="18"/>
    </row>
    <row r="2361" spans="1:19" x14ac:dyDescent="0.25">
      <c r="A2361" s="9"/>
      <c r="O2361" s="18"/>
      <c r="P2361" s="18"/>
      <c r="Q2361" s="18"/>
      <c r="R2361" s="18"/>
      <c r="S2361" s="18"/>
    </row>
    <row r="2362" spans="1:19" x14ac:dyDescent="0.25">
      <c r="A2362" s="9"/>
      <c r="O2362" s="18"/>
      <c r="P2362" s="18"/>
      <c r="Q2362" s="18"/>
      <c r="R2362" s="18"/>
      <c r="S2362" s="18"/>
    </row>
    <row r="2363" spans="1:19" x14ac:dyDescent="0.25">
      <c r="A2363" s="9"/>
      <c r="O2363" s="18"/>
      <c r="P2363" s="18"/>
      <c r="Q2363" s="18"/>
      <c r="R2363" s="18"/>
      <c r="S2363" s="18"/>
    </row>
    <row r="2364" spans="1:19" x14ac:dyDescent="0.25">
      <c r="A2364" s="9"/>
      <c r="O2364" s="18"/>
      <c r="P2364" s="18"/>
      <c r="Q2364" s="18"/>
      <c r="R2364" s="18"/>
      <c r="S2364" s="18"/>
    </row>
    <row r="2365" spans="1:19" x14ac:dyDescent="0.25">
      <c r="A2365" s="9"/>
      <c r="O2365" s="18"/>
      <c r="P2365" s="18"/>
      <c r="Q2365" s="18"/>
      <c r="R2365" s="18"/>
      <c r="S2365" s="18"/>
    </row>
    <row r="2366" spans="1:19" x14ac:dyDescent="0.25">
      <c r="A2366" s="9"/>
      <c r="O2366" s="18"/>
      <c r="P2366" s="18"/>
      <c r="Q2366" s="18"/>
      <c r="R2366" s="18"/>
      <c r="S2366" s="18"/>
    </row>
    <row r="2367" spans="1:19" x14ac:dyDescent="0.25">
      <c r="A2367" s="9"/>
      <c r="O2367" s="18"/>
      <c r="P2367" s="18"/>
      <c r="Q2367" s="18"/>
      <c r="R2367" s="18"/>
      <c r="S2367" s="18"/>
    </row>
    <row r="2368" spans="1:19" x14ac:dyDescent="0.25">
      <c r="A2368" s="9"/>
      <c r="O2368" s="18"/>
      <c r="P2368" s="18"/>
      <c r="Q2368" s="18"/>
      <c r="R2368" s="18"/>
      <c r="S2368" s="18"/>
    </row>
    <row r="2369" spans="1:19" x14ac:dyDescent="0.25">
      <c r="A2369" s="9"/>
      <c r="O2369" s="18"/>
      <c r="P2369" s="18"/>
      <c r="Q2369" s="18"/>
      <c r="R2369" s="18"/>
      <c r="S2369" s="18"/>
    </row>
    <row r="2370" spans="1:19" x14ac:dyDescent="0.25">
      <c r="A2370" s="9"/>
      <c r="O2370" s="18"/>
      <c r="P2370" s="18"/>
      <c r="Q2370" s="18"/>
      <c r="R2370" s="18"/>
      <c r="S2370" s="18"/>
    </row>
    <row r="2371" spans="1:19" x14ac:dyDescent="0.25">
      <c r="A2371" s="9"/>
      <c r="O2371" s="18"/>
      <c r="P2371" s="18"/>
      <c r="Q2371" s="18"/>
      <c r="R2371" s="18"/>
      <c r="S2371" s="18"/>
    </row>
    <row r="2372" spans="1:19" x14ac:dyDescent="0.25">
      <c r="A2372" s="9"/>
      <c r="O2372" s="18"/>
      <c r="P2372" s="18"/>
      <c r="Q2372" s="18"/>
      <c r="R2372" s="18"/>
      <c r="S2372" s="18"/>
    </row>
    <row r="2373" spans="1:19" x14ac:dyDescent="0.25">
      <c r="A2373" s="9"/>
      <c r="O2373" s="18"/>
      <c r="P2373" s="18"/>
      <c r="Q2373" s="18"/>
      <c r="R2373" s="18"/>
      <c r="S2373" s="18"/>
    </row>
    <row r="2374" spans="1:19" x14ac:dyDescent="0.25">
      <c r="A2374" s="9"/>
      <c r="O2374" s="18"/>
      <c r="P2374" s="18"/>
      <c r="Q2374" s="18"/>
      <c r="R2374" s="18"/>
      <c r="S2374" s="18"/>
    </row>
    <row r="2375" spans="1:19" x14ac:dyDescent="0.25">
      <c r="A2375" s="9"/>
      <c r="O2375" s="18"/>
      <c r="P2375" s="18"/>
      <c r="Q2375" s="18"/>
      <c r="R2375" s="18"/>
      <c r="S2375" s="18"/>
    </row>
    <row r="2376" spans="1:19" x14ac:dyDescent="0.25">
      <c r="A2376" s="9"/>
      <c r="O2376" s="18"/>
      <c r="P2376" s="18"/>
      <c r="Q2376" s="18"/>
      <c r="R2376" s="18"/>
      <c r="S2376" s="18"/>
    </row>
    <row r="2377" spans="1:19" x14ac:dyDescent="0.25">
      <c r="A2377" s="9"/>
      <c r="O2377" s="18"/>
      <c r="P2377" s="18"/>
      <c r="Q2377" s="18"/>
      <c r="R2377" s="18"/>
      <c r="S2377" s="18"/>
    </row>
    <row r="2378" spans="1:19" x14ac:dyDescent="0.25">
      <c r="A2378" s="9"/>
      <c r="O2378" s="18"/>
      <c r="P2378" s="18"/>
      <c r="Q2378" s="18"/>
      <c r="R2378" s="18"/>
      <c r="S2378" s="18"/>
    </row>
    <row r="2379" spans="1:19" x14ac:dyDescent="0.25">
      <c r="A2379" s="9"/>
      <c r="O2379" s="18"/>
      <c r="P2379" s="18"/>
      <c r="Q2379" s="18"/>
      <c r="R2379" s="18"/>
      <c r="S2379" s="18"/>
    </row>
    <row r="2380" spans="1:19" x14ac:dyDescent="0.25">
      <c r="A2380" s="9"/>
      <c r="O2380" s="18"/>
      <c r="P2380" s="18"/>
      <c r="Q2380" s="18"/>
      <c r="R2380" s="18"/>
      <c r="S2380" s="18"/>
    </row>
    <row r="2381" spans="1:19" x14ac:dyDescent="0.25">
      <c r="A2381" s="9"/>
      <c r="O2381" s="18"/>
      <c r="P2381" s="18"/>
      <c r="Q2381" s="18"/>
      <c r="R2381" s="18"/>
      <c r="S2381" s="18"/>
    </row>
    <row r="2382" spans="1:19" x14ac:dyDescent="0.25">
      <c r="A2382" s="9"/>
      <c r="O2382" s="18"/>
      <c r="P2382" s="18"/>
      <c r="Q2382" s="18"/>
      <c r="R2382" s="18"/>
      <c r="S2382" s="18"/>
    </row>
    <row r="2383" spans="1:19" x14ac:dyDescent="0.25">
      <c r="A2383" s="9"/>
      <c r="O2383" s="18"/>
      <c r="P2383" s="18"/>
      <c r="Q2383" s="18"/>
      <c r="R2383" s="18"/>
      <c r="S2383" s="18"/>
    </row>
    <row r="2384" spans="1:19" x14ac:dyDescent="0.25">
      <c r="A2384" s="9"/>
      <c r="O2384" s="18"/>
      <c r="P2384" s="18"/>
      <c r="Q2384" s="18"/>
      <c r="R2384" s="18"/>
      <c r="S2384" s="18"/>
    </row>
    <row r="2385" spans="1:19" x14ac:dyDescent="0.25">
      <c r="A2385" s="9"/>
      <c r="O2385" s="18"/>
      <c r="P2385" s="18"/>
      <c r="Q2385" s="18"/>
      <c r="R2385" s="18"/>
      <c r="S2385" s="18"/>
    </row>
    <row r="2386" spans="1:19" x14ac:dyDescent="0.25">
      <c r="A2386" s="9"/>
      <c r="O2386" s="18"/>
      <c r="P2386" s="18"/>
      <c r="Q2386" s="18"/>
      <c r="R2386" s="18"/>
      <c r="S2386" s="18"/>
    </row>
    <row r="2387" spans="1:19" x14ac:dyDescent="0.25">
      <c r="A2387" s="9"/>
      <c r="O2387" s="18"/>
      <c r="P2387" s="18"/>
      <c r="Q2387" s="18"/>
      <c r="R2387" s="18"/>
      <c r="S2387" s="18"/>
    </row>
    <row r="2388" spans="1:19" x14ac:dyDescent="0.25">
      <c r="A2388" s="9"/>
      <c r="O2388" s="18"/>
      <c r="P2388" s="18"/>
      <c r="Q2388" s="18"/>
      <c r="R2388" s="18"/>
      <c r="S2388" s="18"/>
    </row>
    <row r="2389" spans="1:19" x14ac:dyDescent="0.25">
      <c r="A2389" s="9"/>
      <c r="O2389" s="18"/>
      <c r="P2389" s="18"/>
      <c r="Q2389" s="18"/>
      <c r="R2389" s="18"/>
      <c r="S2389" s="18"/>
    </row>
    <row r="2390" spans="1:19" x14ac:dyDescent="0.25">
      <c r="A2390" s="9"/>
      <c r="O2390" s="18"/>
      <c r="P2390" s="18"/>
      <c r="Q2390" s="18"/>
      <c r="R2390" s="18"/>
      <c r="S2390" s="18"/>
    </row>
    <row r="2391" spans="1:19" x14ac:dyDescent="0.25">
      <c r="A2391" s="9"/>
      <c r="O2391" s="18"/>
      <c r="P2391" s="18"/>
      <c r="Q2391" s="18"/>
      <c r="R2391" s="18"/>
      <c r="S2391" s="18"/>
    </row>
    <row r="2392" spans="1:19" x14ac:dyDescent="0.25">
      <c r="A2392" s="9"/>
      <c r="O2392" s="18"/>
      <c r="P2392" s="18"/>
      <c r="Q2392" s="18"/>
      <c r="R2392" s="18"/>
      <c r="S2392" s="18"/>
    </row>
    <row r="2393" spans="1:19" x14ac:dyDescent="0.25">
      <c r="A2393" s="9"/>
      <c r="O2393" s="18"/>
      <c r="P2393" s="18"/>
      <c r="Q2393" s="18"/>
      <c r="R2393" s="18"/>
      <c r="S2393" s="18"/>
    </row>
    <row r="2394" spans="1:19" x14ac:dyDescent="0.25">
      <c r="A2394" s="9"/>
      <c r="O2394" s="18"/>
      <c r="P2394" s="18"/>
      <c r="Q2394" s="18"/>
      <c r="R2394" s="18"/>
      <c r="S2394" s="18"/>
    </row>
    <row r="2395" spans="1:19" x14ac:dyDescent="0.25">
      <c r="A2395" s="9"/>
      <c r="O2395" s="18"/>
      <c r="P2395" s="18"/>
      <c r="Q2395" s="18"/>
      <c r="R2395" s="18"/>
      <c r="S2395" s="18"/>
    </row>
    <row r="2396" spans="1:19" x14ac:dyDescent="0.25">
      <c r="A2396" s="9"/>
      <c r="O2396" s="18"/>
      <c r="P2396" s="18"/>
      <c r="Q2396" s="18"/>
      <c r="R2396" s="18"/>
      <c r="S2396" s="18"/>
    </row>
    <row r="2397" spans="1:19" x14ac:dyDescent="0.25">
      <c r="A2397" s="9"/>
      <c r="O2397" s="18"/>
      <c r="P2397" s="18"/>
      <c r="Q2397" s="18"/>
      <c r="R2397" s="18"/>
      <c r="S2397" s="18"/>
    </row>
    <row r="2398" spans="1:19" x14ac:dyDescent="0.25">
      <c r="A2398" s="9"/>
      <c r="O2398" s="18"/>
      <c r="P2398" s="18"/>
      <c r="Q2398" s="18"/>
      <c r="R2398" s="18"/>
      <c r="S2398" s="18"/>
    </row>
    <row r="2399" spans="1:19" x14ac:dyDescent="0.25">
      <c r="A2399" s="9"/>
      <c r="O2399" s="18"/>
      <c r="P2399" s="18"/>
      <c r="Q2399" s="18"/>
      <c r="R2399" s="18"/>
      <c r="S2399" s="18"/>
    </row>
    <row r="2400" spans="1:19" x14ac:dyDescent="0.25">
      <c r="A2400" s="9"/>
      <c r="O2400" s="18"/>
      <c r="P2400" s="18"/>
      <c r="Q2400" s="18"/>
      <c r="R2400" s="18"/>
      <c r="S2400" s="18"/>
    </row>
    <row r="2401" spans="1:19" x14ac:dyDescent="0.25">
      <c r="A2401" s="9"/>
      <c r="O2401" s="18"/>
      <c r="P2401" s="18"/>
      <c r="Q2401" s="18"/>
      <c r="R2401" s="18"/>
      <c r="S2401" s="18"/>
    </row>
    <row r="2402" spans="1:19" x14ac:dyDescent="0.25">
      <c r="A2402" s="9"/>
      <c r="O2402" s="18"/>
      <c r="P2402" s="18"/>
      <c r="Q2402" s="18"/>
      <c r="R2402" s="18"/>
      <c r="S2402" s="18"/>
    </row>
    <row r="2403" spans="1:19" x14ac:dyDescent="0.25">
      <c r="A2403" s="9"/>
      <c r="O2403" s="18"/>
      <c r="P2403" s="18"/>
      <c r="Q2403" s="18"/>
      <c r="R2403" s="18"/>
      <c r="S2403" s="18"/>
    </row>
    <row r="2404" spans="1:19" x14ac:dyDescent="0.25">
      <c r="A2404" s="9"/>
      <c r="O2404" s="18"/>
      <c r="P2404" s="18"/>
      <c r="Q2404" s="18"/>
      <c r="R2404" s="18"/>
      <c r="S2404" s="18"/>
    </row>
    <row r="2405" spans="1:19" x14ac:dyDescent="0.25">
      <c r="A2405" s="9"/>
      <c r="O2405" s="18"/>
      <c r="P2405" s="18"/>
      <c r="Q2405" s="18"/>
      <c r="R2405" s="18"/>
      <c r="S2405" s="18"/>
    </row>
    <row r="2406" spans="1:19" x14ac:dyDescent="0.25">
      <c r="A2406" s="9"/>
      <c r="O2406" s="18"/>
      <c r="P2406" s="18"/>
      <c r="Q2406" s="18"/>
      <c r="R2406" s="18"/>
      <c r="S2406" s="18"/>
    </row>
    <row r="2407" spans="1:19" x14ac:dyDescent="0.25">
      <c r="A2407" s="9"/>
      <c r="O2407" s="18"/>
      <c r="P2407" s="18"/>
      <c r="Q2407" s="18"/>
      <c r="R2407" s="18"/>
      <c r="S2407" s="18"/>
    </row>
    <row r="2408" spans="1:19" x14ac:dyDescent="0.25">
      <c r="A2408" s="9"/>
      <c r="O2408" s="18"/>
      <c r="P2408" s="18"/>
      <c r="Q2408" s="18"/>
      <c r="R2408" s="18"/>
      <c r="S2408" s="18"/>
    </row>
    <row r="2409" spans="1:19" x14ac:dyDescent="0.25">
      <c r="A2409" s="9"/>
      <c r="O2409" s="18"/>
      <c r="P2409" s="18"/>
      <c r="Q2409" s="18"/>
      <c r="R2409" s="18"/>
      <c r="S2409" s="18"/>
    </row>
    <row r="2410" spans="1:19" x14ac:dyDescent="0.25">
      <c r="A2410" s="9"/>
      <c r="O2410" s="18"/>
      <c r="P2410" s="18"/>
      <c r="Q2410" s="18"/>
      <c r="R2410" s="18"/>
      <c r="S2410" s="18"/>
    </row>
    <row r="2411" spans="1:19" x14ac:dyDescent="0.25">
      <c r="A2411" s="9"/>
      <c r="O2411" s="18"/>
      <c r="P2411" s="18"/>
      <c r="Q2411" s="18"/>
      <c r="R2411" s="18"/>
      <c r="S2411" s="18"/>
    </row>
    <row r="2412" spans="1:19" x14ac:dyDescent="0.25">
      <c r="A2412" s="9"/>
      <c r="O2412" s="18"/>
      <c r="P2412" s="18"/>
      <c r="Q2412" s="18"/>
      <c r="R2412" s="18"/>
      <c r="S2412" s="18"/>
    </row>
    <row r="2413" spans="1:19" x14ac:dyDescent="0.25">
      <c r="A2413" s="9"/>
      <c r="O2413" s="18"/>
      <c r="P2413" s="18"/>
      <c r="Q2413" s="18"/>
      <c r="R2413" s="18"/>
      <c r="S2413" s="18"/>
    </row>
    <row r="2414" spans="1:19" x14ac:dyDescent="0.25">
      <c r="A2414" s="9"/>
      <c r="O2414" s="18"/>
      <c r="P2414" s="18"/>
      <c r="Q2414" s="18"/>
      <c r="R2414" s="18"/>
      <c r="S2414" s="18"/>
    </row>
    <row r="2415" spans="1:19" x14ac:dyDescent="0.25">
      <c r="A2415" s="9"/>
      <c r="O2415" s="18"/>
      <c r="P2415" s="18"/>
      <c r="Q2415" s="18"/>
      <c r="R2415" s="18"/>
      <c r="S2415" s="18"/>
    </row>
    <row r="2416" spans="1:19" x14ac:dyDescent="0.25">
      <c r="A2416" s="9"/>
      <c r="O2416" s="18"/>
      <c r="P2416" s="18"/>
      <c r="Q2416" s="18"/>
      <c r="R2416" s="18"/>
      <c r="S2416" s="18"/>
    </row>
    <row r="2417" spans="1:19" x14ac:dyDescent="0.25">
      <c r="A2417" s="9"/>
      <c r="O2417" s="18"/>
      <c r="P2417" s="18"/>
      <c r="Q2417" s="18"/>
      <c r="R2417" s="18"/>
      <c r="S2417" s="18"/>
    </row>
    <row r="2418" spans="1:19" x14ac:dyDescent="0.25">
      <c r="A2418" s="9"/>
      <c r="O2418" s="18"/>
      <c r="P2418" s="18"/>
      <c r="Q2418" s="18"/>
      <c r="R2418" s="18"/>
      <c r="S2418" s="18"/>
    </row>
    <row r="2419" spans="1:19" x14ac:dyDescent="0.25">
      <c r="A2419" s="9"/>
      <c r="O2419" s="18"/>
      <c r="P2419" s="18"/>
      <c r="Q2419" s="18"/>
      <c r="R2419" s="18"/>
      <c r="S2419" s="18"/>
    </row>
    <row r="2420" spans="1:19" x14ac:dyDescent="0.25">
      <c r="A2420" s="9"/>
      <c r="O2420" s="18"/>
      <c r="P2420" s="18"/>
      <c r="Q2420" s="18"/>
      <c r="R2420" s="18"/>
      <c r="S2420" s="18"/>
    </row>
    <row r="2421" spans="1:19" x14ac:dyDescent="0.25">
      <c r="A2421" s="9"/>
      <c r="O2421" s="18"/>
      <c r="P2421" s="18"/>
      <c r="Q2421" s="18"/>
      <c r="R2421" s="18"/>
      <c r="S2421" s="18"/>
    </row>
    <row r="2422" spans="1:19" x14ac:dyDescent="0.25">
      <c r="A2422" s="9"/>
      <c r="O2422" s="18"/>
      <c r="P2422" s="18"/>
      <c r="Q2422" s="18"/>
      <c r="R2422" s="18"/>
      <c r="S2422" s="18"/>
    </row>
    <row r="2423" spans="1:19" x14ac:dyDescent="0.25">
      <c r="A2423" s="9"/>
      <c r="O2423" s="18"/>
      <c r="P2423" s="18"/>
      <c r="Q2423" s="18"/>
      <c r="R2423" s="18"/>
      <c r="S2423" s="18"/>
    </row>
    <row r="2424" spans="1:19" x14ac:dyDescent="0.25">
      <c r="A2424" s="9"/>
      <c r="O2424" s="18"/>
      <c r="P2424" s="18"/>
      <c r="Q2424" s="18"/>
      <c r="R2424" s="18"/>
      <c r="S2424" s="18"/>
    </row>
    <row r="2425" spans="1:19" x14ac:dyDescent="0.25">
      <c r="A2425" s="9"/>
      <c r="O2425" s="18"/>
      <c r="P2425" s="18"/>
      <c r="Q2425" s="18"/>
      <c r="R2425" s="18"/>
      <c r="S2425" s="18"/>
    </row>
    <row r="2426" spans="1:19" x14ac:dyDescent="0.25">
      <c r="A2426" s="9"/>
      <c r="O2426" s="18"/>
      <c r="P2426" s="18"/>
      <c r="Q2426" s="18"/>
      <c r="R2426" s="18"/>
      <c r="S2426" s="18"/>
    </row>
    <row r="2427" spans="1:19" x14ac:dyDescent="0.25">
      <c r="A2427" s="9"/>
      <c r="O2427" s="18"/>
      <c r="P2427" s="18"/>
      <c r="Q2427" s="18"/>
      <c r="R2427" s="18"/>
      <c r="S2427" s="18"/>
    </row>
    <row r="2428" spans="1:19" x14ac:dyDescent="0.25">
      <c r="A2428" s="9"/>
      <c r="O2428" s="18"/>
      <c r="P2428" s="18"/>
      <c r="Q2428" s="18"/>
      <c r="R2428" s="18"/>
      <c r="S2428" s="18"/>
    </row>
    <row r="2429" spans="1:19" x14ac:dyDescent="0.25">
      <c r="A2429" s="9"/>
      <c r="O2429" s="18"/>
      <c r="P2429" s="18"/>
      <c r="Q2429" s="18"/>
      <c r="R2429" s="18"/>
      <c r="S2429" s="18"/>
    </row>
    <row r="2430" spans="1:19" x14ac:dyDescent="0.25">
      <c r="A2430" s="9"/>
      <c r="O2430" s="18"/>
      <c r="P2430" s="18"/>
      <c r="Q2430" s="18"/>
      <c r="R2430" s="18"/>
      <c r="S2430" s="18"/>
    </row>
    <row r="2431" spans="1:19" x14ac:dyDescent="0.25">
      <c r="A2431" s="9"/>
      <c r="O2431" s="18"/>
      <c r="P2431" s="18"/>
      <c r="Q2431" s="18"/>
      <c r="R2431" s="18"/>
      <c r="S2431" s="18"/>
    </row>
    <row r="2432" spans="1:19" x14ac:dyDescent="0.25">
      <c r="A2432" s="9"/>
      <c r="O2432" s="18"/>
      <c r="P2432" s="18"/>
      <c r="Q2432" s="18"/>
      <c r="R2432" s="18"/>
      <c r="S2432" s="18"/>
    </row>
    <row r="2433" spans="1:19" x14ac:dyDescent="0.25">
      <c r="A2433" s="9"/>
      <c r="O2433" s="18"/>
      <c r="P2433" s="18"/>
      <c r="Q2433" s="18"/>
      <c r="R2433" s="18"/>
      <c r="S2433" s="18"/>
    </row>
    <row r="2434" spans="1:19" x14ac:dyDescent="0.25">
      <c r="A2434" s="9"/>
      <c r="O2434" s="18"/>
      <c r="P2434" s="18"/>
      <c r="Q2434" s="18"/>
      <c r="R2434" s="18"/>
      <c r="S2434" s="18"/>
    </row>
    <row r="2435" spans="1:19" x14ac:dyDescent="0.25">
      <c r="A2435" s="9"/>
      <c r="O2435" s="18"/>
      <c r="P2435" s="18"/>
      <c r="Q2435" s="18"/>
      <c r="R2435" s="18"/>
      <c r="S2435" s="18"/>
    </row>
    <row r="2436" spans="1:19" x14ac:dyDescent="0.25">
      <c r="A2436" s="9"/>
      <c r="O2436" s="18"/>
      <c r="P2436" s="18"/>
      <c r="Q2436" s="18"/>
      <c r="R2436" s="18"/>
      <c r="S2436" s="18"/>
    </row>
    <row r="2437" spans="1:19" x14ac:dyDescent="0.25">
      <c r="A2437" s="9"/>
      <c r="O2437" s="18"/>
      <c r="P2437" s="18"/>
      <c r="Q2437" s="18"/>
      <c r="R2437" s="18"/>
      <c r="S2437" s="18"/>
    </row>
    <row r="2438" spans="1:19" x14ac:dyDescent="0.25">
      <c r="A2438" s="9"/>
      <c r="O2438" s="18"/>
      <c r="P2438" s="18"/>
      <c r="Q2438" s="18"/>
      <c r="R2438" s="18"/>
      <c r="S2438" s="18"/>
    </row>
    <row r="2439" spans="1:19" x14ac:dyDescent="0.25">
      <c r="A2439" s="9"/>
      <c r="O2439" s="18"/>
      <c r="P2439" s="18"/>
      <c r="Q2439" s="18"/>
      <c r="R2439" s="18"/>
      <c r="S2439" s="18"/>
    </row>
    <row r="2440" spans="1:19" x14ac:dyDescent="0.25">
      <c r="A2440" s="9"/>
      <c r="O2440" s="18"/>
      <c r="P2440" s="18"/>
      <c r="Q2440" s="18"/>
      <c r="R2440" s="18"/>
      <c r="S2440" s="18"/>
    </row>
    <row r="2441" spans="1:19" x14ac:dyDescent="0.25">
      <c r="A2441" s="9"/>
      <c r="O2441" s="18"/>
      <c r="P2441" s="18"/>
      <c r="Q2441" s="18"/>
      <c r="R2441" s="18"/>
      <c r="S2441" s="18"/>
    </row>
    <row r="2442" spans="1:19" x14ac:dyDescent="0.25">
      <c r="A2442" s="9"/>
      <c r="O2442" s="18"/>
      <c r="P2442" s="18"/>
      <c r="Q2442" s="18"/>
      <c r="R2442" s="18"/>
      <c r="S2442" s="18"/>
    </row>
    <row r="2443" spans="1:19" x14ac:dyDescent="0.25">
      <c r="A2443" s="9"/>
      <c r="O2443" s="18"/>
      <c r="P2443" s="18"/>
      <c r="Q2443" s="18"/>
      <c r="R2443" s="18"/>
      <c r="S2443" s="18"/>
    </row>
    <row r="2444" spans="1:19" x14ac:dyDescent="0.25">
      <c r="A2444" s="9"/>
      <c r="O2444" s="18"/>
      <c r="P2444" s="18"/>
      <c r="Q2444" s="18"/>
      <c r="R2444" s="18"/>
      <c r="S2444" s="18"/>
    </row>
    <row r="2445" spans="1:19" x14ac:dyDescent="0.25">
      <c r="A2445" s="9"/>
      <c r="O2445" s="18"/>
      <c r="P2445" s="18"/>
      <c r="Q2445" s="18"/>
      <c r="R2445" s="18"/>
      <c r="S2445" s="18"/>
    </row>
    <row r="2446" spans="1:19" x14ac:dyDescent="0.25">
      <c r="A2446" s="9"/>
      <c r="O2446" s="18"/>
      <c r="P2446" s="18"/>
      <c r="Q2446" s="18"/>
      <c r="R2446" s="18"/>
      <c r="S2446" s="18"/>
    </row>
    <row r="2447" spans="1:19" x14ac:dyDescent="0.25">
      <c r="A2447" s="9"/>
      <c r="O2447" s="18"/>
      <c r="P2447" s="18"/>
      <c r="Q2447" s="18"/>
      <c r="R2447" s="18"/>
      <c r="S2447" s="18"/>
    </row>
    <row r="2448" spans="1:19" x14ac:dyDescent="0.25">
      <c r="A2448" s="9"/>
      <c r="O2448" s="18"/>
      <c r="P2448" s="18"/>
      <c r="Q2448" s="18"/>
      <c r="R2448" s="18"/>
      <c r="S2448" s="18"/>
    </row>
    <row r="2449" spans="1:19" x14ac:dyDescent="0.25">
      <c r="A2449" s="9"/>
      <c r="O2449" s="18"/>
      <c r="P2449" s="18"/>
      <c r="Q2449" s="18"/>
      <c r="R2449" s="18"/>
      <c r="S2449" s="18"/>
    </row>
    <row r="2450" spans="1:19" x14ac:dyDescent="0.25">
      <c r="A2450" s="9"/>
      <c r="O2450" s="18"/>
      <c r="P2450" s="18"/>
      <c r="Q2450" s="18"/>
      <c r="R2450" s="18"/>
      <c r="S2450" s="18"/>
    </row>
    <row r="2451" spans="1:19" x14ac:dyDescent="0.25">
      <c r="A2451" s="9"/>
      <c r="O2451" s="18"/>
      <c r="P2451" s="18"/>
      <c r="Q2451" s="18"/>
      <c r="R2451" s="18"/>
      <c r="S2451" s="18"/>
    </row>
    <row r="2452" spans="1:19" x14ac:dyDescent="0.25">
      <c r="A2452" s="9"/>
      <c r="O2452" s="18"/>
      <c r="P2452" s="18"/>
      <c r="Q2452" s="18"/>
      <c r="R2452" s="18"/>
      <c r="S2452" s="18"/>
    </row>
    <row r="2453" spans="1:19" x14ac:dyDescent="0.25">
      <c r="A2453" s="9"/>
      <c r="O2453" s="18"/>
      <c r="P2453" s="18"/>
      <c r="Q2453" s="18"/>
      <c r="R2453" s="18"/>
      <c r="S2453" s="18"/>
    </row>
    <row r="2454" spans="1:19" x14ac:dyDescent="0.25">
      <c r="A2454" s="9"/>
      <c r="O2454" s="18"/>
      <c r="P2454" s="18"/>
      <c r="Q2454" s="18"/>
      <c r="R2454" s="18"/>
      <c r="S2454" s="18"/>
    </row>
    <row r="2455" spans="1:19" x14ac:dyDescent="0.25">
      <c r="A2455" s="9"/>
      <c r="O2455" s="18"/>
      <c r="P2455" s="18"/>
      <c r="Q2455" s="18"/>
      <c r="R2455" s="18"/>
      <c r="S2455" s="18"/>
    </row>
    <row r="2456" spans="1:19" x14ac:dyDescent="0.25">
      <c r="A2456" s="9"/>
      <c r="O2456" s="18"/>
      <c r="P2456" s="18"/>
      <c r="Q2456" s="18"/>
      <c r="R2456" s="18"/>
      <c r="S2456" s="18"/>
    </row>
    <row r="2457" spans="1:19" x14ac:dyDescent="0.25">
      <c r="A2457" s="9"/>
      <c r="O2457" s="18"/>
      <c r="P2457" s="18"/>
      <c r="Q2457" s="18"/>
      <c r="R2457" s="18"/>
      <c r="S2457" s="18"/>
    </row>
    <row r="2458" spans="1:19" x14ac:dyDescent="0.25">
      <c r="A2458" s="9"/>
      <c r="O2458" s="18"/>
      <c r="P2458" s="18"/>
      <c r="Q2458" s="18"/>
      <c r="R2458" s="18"/>
      <c r="S2458" s="18"/>
    </row>
    <row r="2459" spans="1:19" x14ac:dyDescent="0.25">
      <c r="A2459" s="9"/>
      <c r="O2459" s="18"/>
      <c r="P2459" s="18"/>
      <c r="Q2459" s="18"/>
      <c r="R2459" s="18"/>
      <c r="S2459" s="18"/>
    </row>
    <row r="2460" spans="1:19" x14ac:dyDescent="0.25">
      <c r="A2460" s="9"/>
      <c r="O2460" s="18"/>
      <c r="P2460" s="18"/>
      <c r="Q2460" s="18"/>
      <c r="R2460" s="18"/>
      <c r="S2460" s="18"/>
    </row>
    <row r="2461" spans="1:19" x14ac:dyDescent="0.25">
      <c r="A2461" s="9"/>
      <c r="O2461" s="18"/>
      <c r="P2461" s="18"/>
      <c r="Q2461" s="18"/>
      <c r="R2461" s="18"/>
      <c r="S2461" s="18"/>
    </row>
    <row r="2462" spans="1:19" x14ac:dyDescent="0.25">
      <c r="A2462" s="9"/>
      <c r="O2462" s="18"/>
      <c r="P2462" s="18"/>
      <c r="Q2462" s="18"/>
      <c r="R2462" s="18"/>
      <c r="S2462" s="18"/>
    </row>
    <row r="2463" spans="1:19" x14ac:dyDescent="0.25">
      <c r="A2463" s="9"/>
      <c r="O2463" s="18"/>
      <c r="P2463" s="18"/>
      <c r="Q2463" s="18"/>
      <c r="R2463" s="18"/>
      <c r="S2463" s="18"/>
    </row>
    <row r="2464" spans="1:19" x14ac:dyDescent="0.25">
      <c r="A2464" s="9"/>
      <c r="O2464" s="18"/>
      <c r="P2464" s="18"/>
      <c r="Q2464" s="18"/>
      <c r="R2464" s="18"/>
      <c r="S2464" s="18"/>
    </row>
    <row r="2465" spans="1:19" x14ac:dyDescent="0.25">
      <c r="A2465" s="9"/>
      <c r="O2465" s="18"/>
      <c r="P2465" s="18"/>
      <c r="Q2465" s="18"/>
      <c r="R2465" s="18"/>
      <c r="S2465" s="18"/>
    </row>
    <row r="2466" spans="1:19" x14ac:dyDescent="0.25">
      <c r="A2466" s="9"/>
      <c r="O2466" s="18"/>
      <c r="P2466" s="18"/>
      <c r="Q2466" s="18"/>
      <c r="R2466" s="18"/>
      <c r="S2466" s="18"/>
    </row>
    <row r="2467" spans="1:19" x14ac:dyDescent="0.25">
      <c r="A2467" s="9"/>
      <c r="O2467" s="18"/>
      <c r="P2467" s="18"/>
      <c r="Q2467" s="18"/>
      <c r="R2467" s="18"/>
      <c r="S2467" s="18"/>
    </row>
    <row r="2468" spans="1:19" x14ac:dyDescent="0.25">
      <c r="A2468" s="9"/>
      <c r="O2468" s="18"/>
      <c r="P2468" s="18"/>
      <c r="Q2468" s="18"/>
      <c r="R2468" s="18"/>
      <c r="S2468" s="18"/>
    </row>
    <row r="2469" spans="1:19" x14ac:dyDescent="0.25">
      <c r="A2469" s="9"/>
      <c r="O2469" s="18"/>
      <c r="P2469" s="18"/>
      <c r="Q2469" s="18"/>
      <c r="R2469" s="18"/>
      <c r="S2469" s="18"/>
    </row>
    <row r="2470" spans="1:19" x14ac:dyDescent="0.25">
      <c r="A2470" s="9"/>
      <c r="O2470" s="18"/>
      <c r="P2470" s="18"/>
      <c r="Q2470" s="18"/>
      <c r="R2470" s="18"/>
      <c r="S2470" s="18"/>
    </row>
    <row r="2471" spans="1:19" x14ac:dyDescent="0.25">
      <c r="A2471" s="9"/>
      <c r="O2471" s="18"/>
      <c r="P2471" s="18"/>
      <c r="Q2471" s="18"/>
      <c r="R2471" s="18"/>
      <c r="S2471" s="18"/>
    </row>
    <row r="2472" spans="1:19" x14ac:dyDescent="0.25">
      <c r="A2472" s="9"/>
      <c r="O2472" s="18"/>
      <c r="P2472" s="18"/>
      <c r="Q2472" s="18"/>
      <c r="R2472" s="18"/>
      <c r="S2472" s="18"/>
    </row>
    <row r="2473" spans="1:19" x14ac:dyDescent="0.25">
      <c r="A2473" s="9"/>
      <c r="O2473" s="18"/>
      <c r="P2473" s="18"/>
      <c r="Q2473" s="18"/>
      <c r="R2473" s="18"/>
      <c r="S2473" s="18"/>
    </row>
    <row r="2474" spans="1:19" x14ac:dyDescent="0.25">
      <c r="A2474" s="9"/>
      <c r="O2474" s="18"/>
      <c r="P2474" s="18"/>
      <c r="Q2474" s="18"/>
      <c r="R2474" s="18"/>
      <c r="S2474" s="18"/>
    </row>
    <row r="2475" spans="1:19" x14ac:dyDescent="0.25">
      <c r="A2475" s="9"/>
      <c r="O2475" s="18"/>
      <c r="P2475" s="18"/>
      <c r="Q2475" s="18"/>
      <c r="R2475" s="18"/>
      <c r="S2475" s="18"/>
    </row>
    <row r="2476" spans="1:19" x14ac:dyDescent="0.25">
      <c r="A2476" s="9"/>
      <c r="O2476" s="18"/>
      <c r="P2476" s="18"/>
      <c r="Q2476" s="18"/>
      <c r="R2476" s="18"/>
      <c r="S2476" s="18"/>
    </row>
    <row r="2477" spans="1:19" x14ac:dyDescent="0.25">
      <c r="A2477" s="9"/>
      <c r="O2477" s="18"/>
      <c r="P2477" s="18"/>
      <c r="Q2477" s="18"/>
      <c r="R2477" s="18"/>
      <c r="S2477" s="18"/>
    </row>
    <row r="2478" spans="1:19" x14ac:dyDescent="0.25">
      <c r="A2478" s="9"/>
      <c r="O2478" s="18"/>
      <c r="P2478" s="18"/>
      <c r="Q2478" s="18"/>
      <c r="R2478" s="18"/>
      <c r="S2478" s="18"/>
    </row>
    <row r="2479" spans="1:19" x14ac:dyDescent="0.25">
      <c r="A2479" s="9"/>
      <c r="O2479" s="18"/>
      <c r="P2479" s="18"/>
      <c r="Q2479" s="18"/>
      <c r="R2479" s="18"/>
      <c r="S2479" s="18"/>
    </row>
    <row r="2480" spans="1:19" x14ac:dyDescent="0.25">
      <c r="A2480" s="9"/>
      <c r="O2480" s="18"/>
      <c r="P2480" s="18"/>
      <c r="Q2480" s="18"/>
      <c r="R2480" s="18"/>
      <c r="S2480" s="18"/>
    </row>
    <row r="2481" spans="1:19" x14ac:dyDescent="0.25">
      <c r="A2481" s="9"/>
      <c r="O2481" s="18"/>
      <c r="P2481" s="18"/>
      <c r="Q2481" s="18"/>
      <c r="R2481" s="18"/>
      <c r="S2481" s="18"/>
    </row>
    <row r="2482" spans="1:19" x14ac:dyDescent="0.25">
      <c r="A2482" s="9"/>
      <c r="O2482" s="18"/>
      <c r="P2482" s="18"/>
      <c r="Q2482" s="18"/>
      <c r="R2482" s="18"/>
      <c r="S2482" s="18"/>
    </row>
    <row r="2483" spans="1:19" x14ac:dyDescent="0.25">
      <c r="A2483" s="9"/>
      <c r="O2483" s="18"/>
      <c r="P2483" s="18"/>
      <c r="Q2483" s="18"/>
      <c r="R2483" s="18"/>
      <c r="S2483" s="18"/>
    </row>
    <row r="2484" spans="1:19" x14ac:dyDescent="0.25">
      <c r="A2484" s="9"/>
      <c r="O2484" s="18"/>
      <c r="P2484" s="18"/>
      <c r="Q2484" s="18"/>
      <c r="R2484" s="18"/>
      <c r="S2484" s="18"/>
    </row>
    <row r="2485" spans="1:19" x14ac:dyDescent="0.25">
      <c r="A2485" s="9"/>
      <c r="O2485" s="18"/>
      <c r="P2485" s="18"/>
      <c r="Q2485" s="18"/>
      <c r="R2485" s="18"/>
      <c r="S2485" s="18"/>
    </row>
    <row r="2486" spans="1:19" x14ac:dyDescent="0.25">
      <c r="A2486" s="9"/>
      <c r="O2486" s="18"/>
      <c r="P2486" s="18"/>
      <c r="Q2486" s="18"/>
      <c r="R2486" s="18"/>
      <c r="S2486" s="18"/>
    </row>
    <row r="2487" spans="1:19" x14ac:dyDescent="0.25">
      <c r="A2487" s="9"/>
      <c r="O2487" s="18"/>
      <c r="P2487" s="18"/>
      <c r="Q2487" s="18"/>
      <c r="R2487" s="18"/>
      <c r="S2487" s="18"/>
    </row>
    <row r="2488" spans="1:19" x14ac:dyDescent="0.25">
      <c r="A2488" s="9"/>
      <c r="O2488" s="18"/>
      <c r="P2488" s="18"/>
      <c r="Q2488" s="18"/>
      <c r="R2488" s="18"/>
      <c r="S2488" s="18"/>
    </row>
    <row r="2489" spans="1:19" x14ac:dyDescent="0.25">
      <c r="A2489" s="9"/>
      <c r="O2489" s="18"/>
      <c r="P2489" s="18"/>
      <c r="Q2489" s="18"/>
      <c r="R2489" s="18"/>
      <c r="S2489" s="18"/>
    </row>
    <row r="2490" spans="1:19" x14ac:dyDescent="0.25">
      <c r="A2490" s="9"/>
      <c r="O2490" s="18"/>
      <c r="P2490" s="18"/>
      <c r="Q2490" s="18"/>
      <c r="R2490" s="18"/>
      <c r="S2490" s="18"/>
    </row>
    <row r="2491" spans="1:19" x14ac:dyDescent="0.25">
      <c r="A2491" s="9"/>
      <c r="O2491" s="18"/>
      <c r="P2491" s="18"/>
      <c r="Q2491" s="18"/>
      <c r="R2491" s="18"/>
      <c r="S2491" s="18"/>
    </row>
    <row r="2492" spans="1:19" x14ac:dyDescent="0.25">
      <c r="A2492" s="9"/>
      <c r="O2492" s="18"/>
      <c r="P2492" s="18"/>
      <c r="Q2492" s="18"/>
      <c r="R2492" s="18"/>
      <c r="S2492" s="18"/>
    </row>
    <row r="2493" spans="1:19" x14ac:dyDescent="0.25">
      <c r="A2493" s="9"/>
      <c r="O2493" s="18"/>
      <c r="P2493" s="18"/>
      <c r="Q2493" s="18"/>
      <c r="R2493" s="18"/>
      <c r="S2493" s="18"/>
    </row>
    <row r="2494" spans="1:19" x14ac:dyDescent="0.25">
      <c r="A2494" s="9"/>
      <c r="O2494" s="18"/>
      <c r="P2494" s="18"/>
      <c r="Q2494" s="18"/>
      <c r="R2494" s="18"/>
      <c r="S2494" s="18"/>
    </row>
    <row r="2495" spans="1:19" x14ac:dyDescent="0.25">
      <c r="A2495" s="9"/>
      <c r="O2495" s="18"/>
      <c r="P2495" s="18"/>
      <c r="Q2495" s="18"/>
      <c r="R2495" s="18"/>
      <c r="S2495" s="18"/>
    </row>
    <row r="2496" spans="1:19" x14ac:dyDescent="0.25">
      <c r="A2496" s="9"/>
      <c r="O2496" s="18"/>
      <c r="P2496" s="18"/>
      <c r="Q2496" s="18"/>
      <c r="R2496" s="18"/>
      <c r="S2496" s="18"/>
    </row>
    <row r="2497" spans="1:19" x14ac:dyDescent="0.25">
      <c r="A2497" s="9"/>
      <c r="O2497" s="18"/>
      <c r="P2497" s="18"/>
      <c r="Q2497" s="18"/>
      <c r="R2497" s="18"/>
      <c r="S2497" s="18"/>
    </row>
    <row r="2498" spans="1:19" x14ac:dyDescent="0.25">
      <c r="A2498" s="9"/>
      <c r="O2498" s="18"/>
      <c r="P2498" s="18"/>
      <c r="Q2498" s="18"/>
      <c r="R2498" s="18"/>
      <c r="S2498" s="18"/>
    </row>
    <row r="2499" spans="1:19" x14ac:dyDescent="0.25">
      <c r="A2499" s="9"/>
      <c r="O2499" s="18"/>
      <c r="P2499" s="18"/>
      <c r="Q2499" s="18"/>
      <c r="R2499" s="18"/>
      <c r="S2499" s="18"/>
    </row>
    <row r="2500" spans="1:19" x14ac:dyDescent="0.25">
      <c r="A2500" s="9"/>
      <c r="O2500" s="18"/>
      <c r="P2500" s="18"/>
      <c r="Q2500" s="18"/>
      <c r="R2500" s="18"/>
      <c r="S2500" s="18"/>
    </row>
    <row r="2501" spans="1:19" x14ac:dyDescent="0.25">
      <c r="A2501" s="9"/>
      <c r="O2501" s="18"/>
      <c r="P2501" s="18"/>
      <c r="Q2501" s="18"/>
      <c r="R2501" s="18"/>
      <c r="S2501" s="18"/>
    </row>
    <row r="2502" spans="1:19" x14ac:dyDescent="0.25">
      <c r="A2502" s="9"/>
      <c r="O2502" s="18"/>
      <c r="P2502" s="18"/>
      <c r="Q2502" s="18"/>
      <c r="R2502" s="18"/>
      <c r="S2502" s="18"/>
    </row>
    <row r="2503" spans="1:19" x14ac:dyDescent="0.25">
      <c r="A2503" s="9"/>
      <c r="O2503" s="18"/>
      <c r="P2503" s="18"/>
      <c r="Q2503" s="18"/>
      <c r="R2503" s="18"/>
      <c r="S2503" s="18"/>
    </row>
    <row r="2504" spans="1:19" x14ac:dyDescent="0.25">
      <c r="A2504" s="9"/>
      <c r="O2504" s="18"/>
      <c r="P2504" s="18"/>
      <c r="Q2504" s="18"/>
      <c r="R2504" s="18"/>
      <c r="S2504" s="18"/>
    </row>
    <row r="2505" spans="1:19" x14ac:dyDescent="0.25">
      <c r="A2505" s="9"/>
      <c r="O2505" s="18"/>
      <c r="P2505" s="18"/>
      <c r="Q2505" s="18"/>
      <c r="R2505" s="18"/>
      <c r="S2505" s="18"/>
    </row>
    <row r="2506" spans="1:19" x14ac:dyDescent="0.25">
      <c r="A2506" s="9"/>
      <c r="O2506" s="18"/>
      <c r="P2506" s="18"/>
      <c r="Q2506" s="18"/>
      <c r="R2506" s="18"/>
      <c r="S2506" s="18"/>
    </row>
    <row r="2507" spans="1:19" x14ac:dyDescent="0.25">
      <c r="A2507" s="9"/>
      <c r="O2507" s="18"/>
      <c r="P2507" s="18"/>
      <c r="Q2507" s="18"/>
      <c r="R2507" s="18"/>
      <c r="S2507" s="18"/>
    </row>
    <row r="2508" spans="1:19" x14ac:dyDescent="0.25">
      <c r="A2508" s="9"/>
      <c r="O2508" s="18"/>
      <c r="P2508" s="18"/>
      <c r="Q2508" s="18"/>
      <c r="R2508" s="18"/>
      <c r="S2508" s="18"/>
    </row>
    <row r="2509" spans="1:19" x14ac:dyDescent="0.25">
      <c r="A2509" s="9"/>
      <c r="O2509" s="18"/>
      <c r="P2509" s="18"/>
      <c r="Q2509" s="18"/>
      <c r="R2509" s="18"/>
      <c r="S2509" s="18"/>
    </row>
    <row r="2510" spans="1:19" x14ac:dyDescent="0.25">
      <c r="A2510" s="9"/>
      <c r="O2510" s="18"/>
      <c r="P2510" s="18"/>
      <c r="Q2510" s="18"/>
      <c r="R2510" s="18"/>
      <c r="S2510" s="18"/>
    </row>
    <row r="2511" spans="1:19" x14ac:dyDescent="0.25">
      <c r="A2511" s="9"/>
      <c r="O2511" s="18"/>
      <c r="P2511" s="18"/>
      <c r="Q2511" s="18"/>
      <c r="R2511" s="18"/>
      <c r="S2511" s="18"/>
    </row>
    <row r="2512" spans="1:19" x14ac:dyDescent="0.25">
      <c r="A2512" s="9"/>
      <c r="O2512" s="18"/>
      <c r="P2512" s="18"/>
      <c r="Q2512" s="18"/>
      <c r="R2512" s="18"/>
      <c r="S2512" s="18"/>
    </row>
    <row r="2513" spans="1:19" x14ac:dyDescent="0.25">
      <c r="A2513" s="9"/>
      <c r="O2513" s="18"/>
      <c r="P2513" s="18"/>
      <c r="Q2513" s="18"/>
      <c r="R2513" s="18"/>
      <c r="S2513" s="18"/>
    </row>
    <row r="2514" spans="1:19" x14ac:dyDescent="0.25">
      <c r="A2514" s="9"/>
      <c r="O2514" s="18"/>
      <c r="P2514" s="18"/>
      <c r="Q2514" s="18"/>
      <c r="R2514" s="18"/>
      <c r="S2514" s="18"/>
    </row>
    <row r="2515" spans="1:19" x14ac:dyDescent="0.25">
      <c r="A2515" s="9"/>
      <c r="O2515" s="18"/>
      <c r="P2515" s="18"/>
      <c r="Q2515" s="18"/>
      <c r="R2515" s="18"/>
      <c r="S2515" s="18"/>
    </row>
    <row r="2516" spans="1:19" x14ac:dyDescent="0.25">
      <c r="A2516" s="9"/>
      <c r="O2516" s="18"/>
      <c r="P2516" s="18"/>
      <c r="Q2516" s="18"/>
      <c r="R2516" s="18"/>
      <c r="S2516" s="18"/>
    </row>
    <row r="2517" spans="1:19" x14ac:dyDescent="0.25">
      <c r="A2517" s="9"/>
      <c r="O2517" s="18"/>
      <c r="P2517" s="18"/>
      <c r="Q2517" s="18"/>
      <c r="R2517" s="18"/>
      <c r="S2517" s="18"/>
    </row>
    <row r="2518" spans="1:19" x14ac:dyDescent="0.25">
      <c r="A2518" s="9"/>
      <c r="O2518" s="18"/>
      <c r="P2518" s="18"/>
      <c r="Q2518" s="18"/>
      <c r="R2518" s="18"/>
      <c r="S2518" s="18"/>
    </row>
    <row r="2519" spans="1:19" x14ac:dyDescent="0.25">
      <c r="A2519" s="9"/>
      <c r="O2519" s="18"/>
      <c r="P2519" s="18"/>
      <c r="Q2519" s="18"/>
      <c r="R2519" s="18"/>
      <c r="S2519" s="18"/>
    </row>
    <row r="2520" spans="1:19" x14ac:dyDescent="0.25">
      <c r="A2520" s="9"/>
      <c r="O2520" s="18"/>
      <c r="P2520" s="18"/>
      <c r="Q2520" s="18"/>
      <c r="R2520" s="18"/>
      <c r="S2520" s="18"/>
    </row>
    <row r="2521" spans="1:19" x14ac:dyDescent="0.25">
      <c r="A2521" s="9"/>
      <c r="O2521" s="18"/>
      <c r="P2521" s="18"/>
      <c r="Q2521" s="18"/>
      <c r="R2521" s="18"/>
      <c r="S2521" s="18"/>
    </row>
    <row r="2522" spans="1:19" x14ac:dyDescent="0.25">
      <c r="A2522" s="9"/>
      <c r="O2522" s="18"/>
      <c r="P2522" s="18"/>
      <c r="Q2522" s="18"/>
      <c r="R2522" s="18"/>
      <c r="S2522" s="18"/>
    </row>
    <row r="2523" spans="1:19" x14ac:dyDescent="0.25">
      <c r="A2523" s="9"/>
      <c r="O2523" s="18"/>
      <c r="P2523" s="18"/>
      <c r="Q2523" s="18"/>
      <c r="R2523" s="18"/>
      <c r="S2523" s="18"/>
    </row>
    <row r="2524" spans="1:19" x14ac:dyDescent="0.25">
      <c r="A2524" s="9"/>
      <c r="O2524" s="18"/>
      <c r="P2524" s="18"/>
      <c r="Q2524" s="18"/>
      <c r="R2524" s="18"/>
      <c r="S2524" s="18"/>
    </row>
    <row r="2525" spans="1:19" x14ac:dyDescent="0.25">
      <c r="A2525" s="9"/>
      <c r="O2525" s="18"/>
      <c r="P2525" s="18"/>
      <c r="Q2525" s="18"/>
      <c r="R2525" s="18"/>
      <c r="S2525" s="18"/>
    </row>
    <row r="2526" spans="1:19" x14ac:dyDescent="0.25">
      <c r="A2526" s="9"/>
      <c r="O2526" s="18"/>
      <c r="P2526" s="18"/>
      <c r="Q2526" s="18"/>
      <c r="R2526" s="18"/>
      <c r="S2526" s="18"/>
    </row>
    <row r="2527" spans="1:19" x14ac:dyDescent="0.25">
      <c r="A2527" s="9"/>
      <c r="O2527" s="18"/>
      <c r="P2527" s="18"/>
      <c r="Q2527" s="18"/>
      <c r="R2527" s="18"/>
      <c r="S2527" s="18"/>
    </row>
    <row r="2528" spans="1:19" x14ac:dyDescent="0.25">
      <c r="A2528" s="9"/>
      <c r="O2528" s="18"/>
      <c r="P2528" s="18"/>
      <c r="Q2528" s="18"/>
      <c r="R2528" s="18"/>
      <c r="S2528" s="18"/>
    </row>
    <row r="2529" spans="1:19" x14ac:dyDescent="0.25">
      <c r="A2529" s="9"/>
      <c r="O2529" s="18"/>
      <c r="P2529" s="18"/>
      <c r="Q2529" s="18"/>
      <c r="R2529" s="18"/>
      <c r="S2529" s="18"/>
    </row>
    <row r="2530" spans="1:19" x14ac:dyDescent="0.25">
      <c r="A2530" s="9"/>
      <c r="O2530" s="18"/>
      <c r="P2530" s="18"/>
      <c r="Q2530" s="18"/>
      <c r="R2530" s="18"/>
      <c r="S2530" s="18"/>
    </row>
    <row r="2531" spans="1:19" x14ac:dyDescent="0.25">
      <c r="A2531" s="9"/>
      <c r="O2531" s="18"/>
      <c r="P2531" s="18"/>
      <c r="Q2531" s="18"/>
      <c r="R2531" s="18"/>
      <c r="S2531" s="18"/>
    </row>
    <row r="2532" spans="1:19" x14ac:dyDescent="0.25">
      <c r="A2532" s="9"/>
      <c r="O2532" s="18"/>
      <c r="P2532" s="18"/>
      <c r="Q2532" s="18"/>
      <c r="R2532" s="18"/>
      <c r="S2532" s="18"/>
    </row>
    <row r="2533" spans="1:19" x14ac:dyDescent="0.25">
      <c r="A2533" s="9"/>
      <c r="O2533" s="18"/>
      <c r="P2533" s="18"/>
      <c r="Q2533" s="18"/>
      <c r="R2533" s="18"/>
      <c r="S2533" s="18"/>
    </row>
    <row r="2534" spans="1:19" x14ac:dyDescent="0.25">
      <c r="A2534" s="9"/>
      <c r="O2534" s="18"/>
      <c r="P2534" s="18"/>
      <c r="Q2534" s="18"/>
      <c r="R2534" s="18"/>
      <c r="S2534" s="18"/>
    </row>
    <row r="2535" spans="1:19" x14ac:dyDescent="0.25">
      <c r="A2535" s="9"/>
      <c r="O2535" s="18"/>
      <c r="P2535" s="18"/>
      <c r="Q2535" s="18"/>
      <c r="R2535" s="18"/>
      <c r="S2535" s="18"/>
    </row>
    <row r="2536" spans="1:19" x14ac:dyDescent="0.25">
      <c r="A2536" s="9"/>
      <c r="O2536" s="18"/>
      <c r="P2536" s="18"/>
      <c r="Q2536" s="18"/>
      <c r="R2536" s="18"/>
      <c r="S2536" s="18"/>
    </row>
    <row r="2537" spans="1:19" x14ac:dyDescent="0.25">
      <c r="A2537" s="9"/>
      <c r="O2537" s="18"/>
      <c r="P2537" s="18"/>
      <c r="Q2537" s="18"/>
      <c r="R2537" s="18"/>
      <c r="S2537" s="18"/>
    </row>
    <row r="2538" spans="1:19" x14ac:dyDescent="0.25">
      <c r="A2538" s="9"/>
      <c r="O2538" s="18"/>
      <c r="P2538" s="18"/>
      <c r="Q2538" s="18"/>
      <c r="R2538" s="18"/>
      <c r="S2538" s="18"/>
    </row>
    <row r="2539" spans="1:19" x14ac:dyDescent="0.25">
      <c r="A2539" s="9"/>
      <c r="O2539" s="18"/>
      <c r="P2539" s="18"/>
      <c r="Q2539" s="18"/>
      <c r="R2539" s="18"/>
      <c r="S2539" s="18"/>
    </row>
    <row r="2540" spans="1:19" x14ac:dyDescent="0.25">
      <c r="A2540" s="9"/>
      <c r="O2540" s="18"/>
      <c r="P2540" s="18"/>
      <c r="Q2540" s="18"/>
      <c r="R2540" s="18"/>
      <c r="S2540" s="18"/>
    </row>
    <row r="2541" spans="1:19" x14ac:dyDescent="0.25">
      <c r="A2541" s="9"/>
      <c r="O2541" s="18"/>
      <c r="P2541" s="18"/>
      <c r="Q2541" s="18"/>
      <c r="R2541" s="18"/>
      <c r="S2541" s="18"/>
    </row>
    <row r="2542" spans="1:19" x14ac:dyDescent="0.25">
      <c r="A2542" s="9"/>
      <c r="O2542" s="18"/>
      <c r="P2542" s="18"/>
      <c r="Q2542" s="18"/>
      <c r="R2542" s="18"/>
      <c r="S2542" s="18"/>
    </row>
    <row r="2543" spans="1:19" x14ac:dyDescent="0.25">
      <c r="A2543" s="9"/>
      <c r="O2543" s="18"/>
      <c r="P2543" s="18"/>
      <c r="Q2543" s="18"/>
      <c r="R2543" s="18"/>
      <c r="S2543" s="18"/>
    </row>
    <row r="2544" spans="1:19" x14ac:dyDescent="0.25">
      <c r="A2544" s="9"/>
      <c r="O2544" s="18"/>
      <c r="P2544" s="18"/>
      <c r="Q2544" s="18"/>
      <c r="R2544" s="18"/>
      <c r="S2544" s="18"/>
    </row>
    <row r="2545" spans="1:19" x14ac:dyDescent="0.25">
      <c r="A2545" s="9"/>
      <c r="O2545" s="18"/>
      <c r="P2545" s="18"/>
      <c r="Q2545" s="18"/>
      <c r="R2545" s="18"/>
      <c r="S2545" s="18"/>
    </row>
    <row r="2546" spans="1:19" x14ac:dyDescent="0.25">
      <c r="A2546" s="9"/>
      <c r="O2546" s="18"/>
      <c r="P2546" s="18"/>
      <c r="Q2546" s="18"/>
      <c r="R2546" s="18"/>
      <c r="S2546" s="18"/>
    </row>
    <row r="2547" spans="1:19" x14ac:dyDescent="0.25">
      <c r="A2547" s="9"/>
      <c r="O2547" s="18"/>
      <c r="P2547" s="18"/>
      <c r="Q2547" s="18"/>
      <c r="R2547" s="18"/>
      <c r="S2547" s="18"/>
    </row>
    <row r="2548" spans="1:19" x14ac:dyDescent="0.25">
      <c r="A2548" s="9"/>
      <c r="O2548" s="18"/>
      <c r="P2548" s="18"/>
      <c r="Q2548" s="18"/>
      <c r="R2548" s="18"/>
      <c r="S2548" s="18"/>
    </row>
    <row r="2549" spans="1:19" x14ac:dyDescent="0.25">
      <c r="A2549" s="9"/>
      <c r="O2549" s="18"/>
      <c r="P2549" s="18"/>
      <c r="Q2549" s="18"/>
      <c r="R2549" s="18"/>
      <c r="S2549" s="18"/>
    </row>
    <row r="2550" spans="1:19" x14ac:dyDescent="0.25">
      <c r="A2550" s="9"/>
      <c r="O2550" s="18"/>
      <c r="P2550" s="18"/>
      <c r="Q2550" s="18"/>
      <c r="R2550" s="18"/>
      <c r="S2550" s="18"/>
    </row>
    <row r="2551" spans="1:19" x14ac:dyDescent="0.25">
      <c r="A2551" s="9"/>
      <c r="O2551" s="18"/>
      <c r="P2551" s="18"/>
      <c r="Q2551" s="18"/>
      <c r="R2551" s="18"/>
      <c r="S2551" s="18"/>
    </row>
    <row r="2552" spans="1:19" x14ac:dyDescent="0.25">
      <c r="A2552" s="9"/>
      <c r="O2552" s="18"/>
      <c r="P2552" s="18"/>
      <c r="Q2552" s="18"/>
      <c r="R2552" s="18"/>
      <c r="S2552" s="18"/>
    </row>
    <row r="2553" spans="1:19" x14ac:dyDescent="0.25">
      <c r="A2553" s="9"/>
      <c r="O2553" s="18"/>
      <c r="P2553" s="18"/>
      <c r="Q2553" s="18"/>
      <c r="R2553" s="18"/>
      <c r="S2553" s="18"/>
    </row>
    <row r="2554" spans="1:19" x14ac:dyDescent="0.25">
      <c r="A2554" s="9"/>
      <c r="O2554" s="18"/>
      <c r="P2554" s="18"/>
      <c r="Q2554" s="18"/>
      <c r="R2554" s="18"/>
      <c r="S2554" s="18"/>
    </row>
    <row r="2555" spans="1:19" x14ac:dyDescent="0.25">
      <c r="A2555" s="9"/>
      <c r="O2555" s="18"/>
      <c r="P2555" s="18"/>
      <c r="Q2555" s="18"/>
      <c r="R2555" s="18"/>
      <c r="S2555" s="18"/>
    </row>
    <row r="2556" spans="1:19" x14ac:dyDescent="0.25">
      <c r="A2556" s="9"/>
      <c r="O2556" s="18"/>
      <c r="P2556" s="18"/>
      <c r="Q2556" s="18"/>
      <c r="R2556" s="18"/>
      <c r="S2556" s="18"/>
    </row>
    <row r="2557" spans="1:19" x14ac:dyDescent="0.25">
      <c r="A2557" s="9"/>
      <c r="O2557" s="18"/>
      <c r="P2557" s="18"/>
      <c r="Q2557" s="18"/>
      <c r="R2557" s="18"/>
      <c r="S2557" s="18"/>
    </row>
    <row r="2558" spans="1:19" x14ac:dyDescent="0.25">
      <c r="A2558" s="9"/>
      <c r="O2558" s="18"/>
      <c r="P2558" s="18"/>
      <c r="Q2558" s="18"/>
      <c r="R2558" s="18"/>
      <c r="S2558" s="18"/>
    </row>
    <row r="2559" spans="1:19" x14ac:dyDescent="0.25">
      <c r="A2559" s="9"/>
      <c r="O2559" s="18"/>
      <c r="P2559" s="18"/>
      <c r="Q2559" s="18"/>
      <c r="R2559" s="18"/>
      <c r="S2559" s="18"/>
    </row>
    <row r="2560" spans="1:19" x14ac:dyDescent="0.25">
      <c r="A2560" s="9"/>
      <c r="O2560" s="18"/>
      <c r="P2560" s="18"/>
      <c r="Q2560" s="18"/>
      <c r="R2560" s="18"/>
      <c r="S2560" s="18"/>
    </row>
    <row r="2561" spans="1:19" x14ac:dyDescent="0.25">
      <c r="A2561" s="9"/>
      <c r="O2561" s="18"/>
      <c r="P2561" s="18"/>
      <c r="Q2561" s="18"/>
      <c r="R2561" s="18"/>
      <c r="S2561" s="18"/>
    </row>
    <row r="2562" spans="1:19" x14ac:dyDescent="0.25">
      <c r="A2562" s="9"/>
      <c r="O2562" s="18"/>
      <c r="P2562" s="18"/>
      <c r="Q2562" s="18"/>
      <c r="R2562" s="18"/>
      <c r="S2562" s="18"/>
    </row>
    <row r="2563" spans="1:19" x14ac:dyDescent="0.25">
      <c r="A2563" s="9"/>
      <c r="O2563" s="18"/>
      <c r="P2563" s="18"/>
      <c r="Q2563" s="18"/>
      <c r="R2563" s="18"/>
      <c r="S2563" s="18"/>
    </row>
    <row r="2564" spans="1:19" x14ac:dyDescent="0.25">
      <c r="A2564" s="9"/>
      <c r="O2564" s="18"/>
      <c r="P2564" s="18"/>
      <c r="Q2564" s="18"/>
      <c r="R2564" s="18"/>
      <c r="S2564" s="18"/>
    </row>
    <row r="2565" spans="1:19" x14ac:dyDescent="0.25">
      <c r="A2565" s="9"/>
      <c r="O2565" s="18"/>
      <c r="P2565" s="18"/>
      <c r="Q2565" s="18"/>
      <c r="R2565" s="18"/>
      <c r="S2565" s="18"/>
    </row>
    <row r="2566" spans="1:19" x14ac:dyDescent="0.25">
      <c r="A2566" s="9"/>
      <c r="O2566" s="18"/>
      <c r="P2566" s="18"/>
      <c r="Q2566" s="18"/>
      <c r="R2566" s="18"/>
      <c r="S2566" s="18"/>
    </row>
    <row r="2567" spans="1:19" x14ac:dyDescent="0.25">
      <c r="A2567" s="9"/>
      <c r="O2567" s="18"/>
      <c r="P2567" s="18"/>
      <c r="Q2567" s="18"/>
      <c r="R2567" s="18"/>
      <c r="S2567" s="18"/>
    </row>
    <row r="2568" spans="1:19" x14ac:dyDescent="0.25">
      <c r="A2568" s="9"/>
      <c r="O2568" s="18"/>
      <c r="P2568" s="18"/>
      <c r="Q2568" s="18"/>
      <c r="R2568" s="18"/>
      <c r="S2568" s="18"/>
    </row>
    <row r="2569" spans="1:19" x14ac:dyDescent="0.25">
      <c r="A2569" s="9"/>
      <c r="O2569" s="18"/>
      <c r="P2569" s="18"/>
      <c r="Q2569" s="18"/>
      <c r="R2569" s="18"/>
      <c r="S2569" s="18"/>
    </row>
    <row r="2570" spans="1:19" x14ac:dyDescent="0.25">
      <c r="A2570" s="9"/>
      <c r="O2570" s="18"/>
      <c r="P2570" s="18"/>
      <c r="Q2570" s="18"/>
      <c r="R2570" s="18"/>
      <c r="S2570" s="18"/>
    </row>
    <row r="2571" spans="1:19" x14ac:dyDescent="0.25">
      <c r="A2571" s="9"/>
      <c r="O2571" s="18"/>
      <c r="P2571" s="18"/>
      <c r="Q2571" s="18"/>
      <c r="R2571" s="18"/>
      <c r="S2571" s="18"/>
    </row>
    <row r="2572" spans="1:19" x14ac:dyDescent="0.25">
      <c r="A2572" s="9"/>
      <c r="O2572" s="18"/>
      <c r="P2572" s="18"/>
      <c r="Q2572" s="18"/>
      <c r="R2572" s="18"/>
      <c r="S2572" s="18"/>
    </row>
    <row r="2573" spans="1:19" x14ac:dyDescent="0.25">
      <c r="A2573" s="9"/>
      <c r="O2573" s="18"/>
      <c r="P2573" s="18"/>
      <c r="Q2573" s="18"/>
      <c r="R2573" s="18"/>
      <c r="S2573" s="18"/>
    </row>
    <row r="2574" spans="1:19" x14ac:dyDescent="0.25">
      <c r="A2574" s="9"/>
      <c r="O2574" s="18"/>
      <c r="P2574" s="18"/>
      <c r="Q2574" s="18"/>
      <c r="R2574" s="18"/>
      <c r="S2574" s="18"/>
    </row>
    <row r="2575" spans="1:19" x14ac:dyDescent="0.25">
      <c r="A2575" s="9"/>
      <c r="O2575" s="18"/>
      <c r="P2575" s="18"/>
      <c r="Q2575" s="18"/>
      <c r="R2575" s="18"/>
      <c r="S2575" s="18"/>
    </row>
    <row r="2576" spans="1:19" x14ac:dyDescent="0.25">
      <c r="A2576" s="9"/>
      <c r="O2576" s="18"/>
      <c r="P2576" s="18"/>
      <c r="Q2576" s="18"/>
      <c r="R2576" s="18"/>
      <c r="S2576" s="18"/>
    </row>
    <row r="2577" spans="1:19" x14ac:dyDescent="0.25">
      <c r="A2577" s="9"/>
      <c r="O2577" s="18"/>
      <c r="P2577" s="18"/>
      <c r="Q2577" s="18"/>
      <c r="R2577" s="18"/>
      <c r="S2577" s="18"/>
    </row>
    <row r="2578" spans="1:19" x14ac:dyDescent="0.25">
      <c r="A2578" s="9"/>
      <c r="O2578" s="18"/>
      <c r="P2578" s="18"/>
      <c r="Q2578" s="18"/>
      <c r="R2578" s="18"/>
      <c r="S2578" s="18"/>
    </row>
    <row r="2579" spans="1:19" x14ac:dyDescent="0.25">
      <c r="A2579" s="9"/>
      <c r="O2579" s="18"/>
      <c r="P2579" s="18"/>
      <c r="Q2579" s="18"/>
      <c r="R2579" s="18"/>
      <c r="S2579" s="18"/>
    </row>
    <row r="2580" spans="1:19" x14ac:dyDescent="0.25">
      <c r="A2580" s="9"/>
      <c r="O2580" s="18"/>
      <c r="P2580" s="18"/>
      <c r="Q2580" s="18"/>
      <c r="R2580" s="18"/>
      <c r="S2580" s="18"/>
    </row>
    <row r="2581" spans="1:19" x14ac:dyDescent="0.25">
      <c r="A2581" s="9"/>
      <c r="O2581" s="18"/>
      <c r="P2581" s="18"/>
      <c r="Q2581" s="18"/>
      <c r="R2581" s="18"/>
      <c r="S2581" s="18"/>
    </row>
    <row r="2582" spans="1:19" x14ac:dyDescent="0.25">
      <c r="A2582" s="9"/>
      <c r="O2582" s="18"/>
      <c r="P2582" s="18"/>
      <c r="Q2582" s="18"/>
      <c r="R2582" s="18"/>
      <c r="S2582" s="18"/>
    </row>
    <row r="2583" spans="1:19" x14ac:dyDescent="0.25">
      <c r="A2583" s="9"/>
      <c r="O2583" s="18"/>
      <c r="P2583" s="18"/>
      <c r="Q2583" s="18"/>
      <c r="R2583" s="18"/>
      <c r="S2583" s="18"/>
    </row>
    <row r="2584" spans="1:19" x14ac:dyDescent="0.25">
      <c r="A2584" s="9"/>
      <c r="O2584" s="18"/>
      <c r="P2584" s="18"/>
      <c r="Q2584" s="18"/>
      <c r="R2584" s="18"/>
      <c r="S2584" s="18"/>
    </row>
    <row r="2585" spans="1:19" x14ac:dyDescent="0.25">
      <c r="A2585" s="9"/>
      <c r="O2585" s="18"/>
      <c r="P2585" s="18"/>
      <c r="Q2585" s="18"/>
      <c r="R2585" s="18"/>
      <c r="S2585" s="18"/>
    </row>
    <row r="2586" spans="1:19" x14ac:dyDescent="0.25">
      <c r="A2586" s="9"/>
      <c r="O2586" s="18"/>
      <c r="P2586" s="18"/>
      <c r="Q2586" s="18"/>
      <c r="R2586" s="18"/>
      <c r="S2586" s="18"/>
    </row>
    <row r="2587" spans="1:19" x14ac:dyDescent="0.25">
      <c r="A2587" s="9"/>
      <c r="O2587" s="18"/>
      <c r="P2587" s="18"/>
      <c r="Q2587" s="18"/>
      <c r="R2587" s="18"/>
      <c r="S2587" s="18"/>
    </row>
    <row r="2588" spans="1:19" x14ac:dyDescent="0.25">
      <c r="A2588" s="9"/>
      <c r="O2588" s="18"/>
      <c r="P2588" s="18"/>
      <c r="Q2588" s="18"/>
      <c r="R2588" s="18"/>
      <c r="S2588" s="18"/>
    </row>
    <row r="2589" spans="1:19" x14ac:dyDescent="0.25">
      <c r="A2589" s="9"/>
      <c r="O2589" s="18"/>
      <c r="P2589" s="18"/>
      <c r="Q2589" s="18"/>
      <c r="R2589" s="18"/>
      <c r="S2589" s="18"/>
    </row>
    <row r="2590" spans="1:19" x14ac:dyDescent="0.25">
      <c r="A2590" s="9"/>
      <c r="O2590" s="18"/>
      <c r="P2590" s="18"/>
      <c r="Q2590" s="18"/>
      <c r="R2590" s="18"/>
      <c r="S2590" s="18"/>
    </row>
    <row r="2591" spans="1:19" x14ac:dyDescent="0.25">
      <c r="A2591" s="9"/>
      <c r="O2591" s="18"/>
      <c r="P2591" s="18"/>
      <c r="Q2591" s="18"/>
      <c r="R2591" s="18"/>
      <c r="S2591" s="18"/>
    </row>
    <row r="2592" spans="1:19" x14ac:dyDescent="0.25">
      <c r="A2592" s="9"/>
      <c r="O2592" s="18"/>
      <c r="P2592" s="18"/>
      <c r="Q2592" s="18"/>
      <c r="R2592" s="18"/>
      <c r="S2592" s="18"/>
    </row>
    <row r="2593" spans="1:19" x14ac:dyDescent="0.25">
      <c r="A2593" s="9"/>
      <c r="O2593" s="18"/>
      <c r="P2593" s="18"/>
      <c r="Q2593" s="18"/>
      <c r="R2593" s="18"/>
      <c r="S2593" s="18"/>
    </row>
    <row r="2594" spans="1:19" x14ac:dyDescent="0.25">
      <c r="A2594" s="9"/>
      <c r="O2594" s="18"/>
      <c r="P2594" s="18"/>
      <c r="Q2594" s="18"/>
      <c r="R2594" s="18"/>
      <c r="S2594" s="18"/>
    </row>
    <row r="2595" spans="1:19" x14ac:dyDescent="0.25">
      <c r="A2595" s="9"/>
      <c r="O2595" s="18"/>
      <c r="P2595" s="18"/>
      <c r="Q2595" s="18"/>
      <c r="R2595" s="18"/>
      <c r="S2595" s="18"/>
    </row>
    <row r="2596" spans="1:19" x14ac:dyDescent="0.25">
      <c r="A2596" s="9"/>
      <c r="O2596" s="18"/>
      <c r="P2596" s="18"/>
      <c r="Q2596" s="18"/>
      <c r="R2596" s="18"/>
      <c r="S2596" s="18"/>
    </row>
    <row r="2597" spans="1:19" x14ac:dyDescent="0.25">
      <c r="A2597" s="9"/>
      <c r="O2597" s="18"/>
      <c r="P2597" s="18"/>
      <c r="Q2597" s="18"/>
      <c r="R2597" s="18"/>
      <c r="S2597" s="18"/>
    </row>
    <row r="2598" spans="1:19" x14ac:dyDescent="0.25">
      <c r="A2598" s="9"/>
      <c r="O2598" s="18"/>
      <c r="P2598" s="18"/>
      <c r="Q2598" s="18"/>
      <c r="R2598" s="18"/>
      <c r="S2598" s="18"/>
    </row>
    <row r="2599" spans="1:19" x14ac:dyDescent="0.25">
      <c r="A2599" s="9"/>
      <c r="O2599" s="18"/>
      <c r="P2599" s="18"/>
      <c r="Q2599" s="18"/>
      <c r="R2599" s="18"/>
      <c r="S2599" s="18"/>
    </row>
    <row r="2600" spans="1:19" x14ac:dyDescent="0.25">
      <c r="A2600" s="9"/>
      <c r="O2600" s="18"/>
      <c r="P2600" s="18"/>
      <c r="Q2600" s="18"/>
      <c r="R2600" s="18"/>
      <c r="S2600" s="18"/>
    </row>
    <row r="2601" spans="1:19" x14ac:dyDescent="0.25">
      <c r="A2601" s="9"/>
      <c r="O2601" s="18"/>
      <c r="P2601" s="18"/>
      <c r="Q2601" s="18"/>
      <c r="R2601" s="18"/>
      <c r="S2601" s="18"/>
    </row>
    <row r="2602" spans="1:19" x14ac:dyDescent="0.25">
      <c r="A2602" s="9"/>
      <c r="O2602" s="18"/>
      <c r="P2602" s="18"/>
      <c r="Q2602" s="18"/>
      <c r="R2602" s="18"/>
      <c r="S2602" s="18"/>
    </row>
    <row r="2603" spans="1:19" x14ac:dyDescent="0.25">
      <c r="A2603" s="9"/>
      <c r="O2603" s="18"/>
      <c r="P2603" s="18"/>
      <c r="Q2603" s="18"/>
      <c r="R2603" s="18"/>
      <c r="S2603" s="18"/>
    </row>
    <row r="2604" spans="1:19" x14ac:dyDescent="0.25">
      <c r="A2604" s="9"/>
      <c r="O2604" s="18"/>
      <c r="P2604" s="18"/>
      <c r="Q2604" s="18"/>
      <c r="R2604" s="18"/>
      <c r="S2604" s="18"/>
    </row>
    <row r="2605" spans="1:19" x14ac:dyDescent="0.25">
      <c r="A2605" s="9"/>
      <c r="O2605" s="18"/>
      <c r="P2605" s="18"/>
      <c r="Q2605" s="18"/>
      <c r="R2605" s="18"/>
      <c r="S2605" s="18"/>
    </row>
    <row r="2606" spans="1:19" x14ac:dyDescent="0.25">
      <c r="A2606" s="9"/>
      <c r="O2606" s="18"/>
      <c r="P2606" s="18"/>
      <c r="Q2606" s="18"/>
      <c r="R2606" s="18"/>
      <c r="S2606" s="18"/>
    </row>
    <row r="2607" spans="1:19" x14ac:dyDescent="0.25">
      <c r="A2607" s="9"/>
      <c r="O2607" s="18"/>
      <c r="P2607" s="18"/>
      <c r="Q2607" s="18"/>
      <c r="R2607" s="18"/>
      <c r="S2607" s="18"/>
    </row>
    <row r="2608" spans="1:19" x14ac:dyDescent="0.25">
      <c r="A2608" s="9"/>
      <c r="O2608" s="18"/>
      <c r="P2608" s="18"/>
      <c r="Q2608" s="18"/>
      <c r="R2608" s="18"/>
      <c r="S2608" s="18"/>
    </row>
    <row r="2609" spans="1:19" x14ac:dyDescent="0.25">
      <c r="A2609" s="9"/>
      <c r="O2609" s="18"/>
      <c r="P2609" s="18"/>
      <c r="Q2609" s="18"/>
      <c r="R2609" s="18"/>
      <c r="S2609" s="18"/>
    </row>
    <row r="2610" spans="1:19" x14ac:dyDescent="0.25">
      <c r="A2610" s="9"/>
      <c r="O2610" s="18"/>
      <c r="P2610" s="18"/>
      <c r="Q2610" s="18"/>
      <c r="R2610" s="18"/>
      <c r="S2610" s="18"/>
    </row>
    <row r="2611" spans="1:19" x14ac:dyDescent="0.25">
      <c r="A2611" s="9"/>
      <c r="O2611" s="18"/>
      <c r="P2611" s="18"/>
      <c r="Q2611" s="18"/>
      <c r="R2611" s="18"/>
      <c r="S2611" s="18"/>
    </row>
    <row r="2612" spans="1:19" x14ac:dyDescent="0.25">
      <c r="A2612" s="9"/>
      <c r="O2612" s="18"/>
      <c r="P2612" s="18"/>
      <c r="Q2612" s="18"/>
      <c r="R2612" s="18"/>
      <c r="S2612" s="18"/>
    </row>
    <row r="2613" spans="1:19" x14ac:dyDescent="0.25">
      <c r="A2613" s="9"/>
      <c r="O2613" s="18"/>
      <c r="P2613" s="18"/>
      <c r="Q2613" s="18"/>
      <c r="R2613" s="18"/>
      <c r="S2613" s="18"/>
    </row>
    <row r="2614" spans="1:19" x14ac:dyDescent="0.25">
      <c r="A2614" s="9"/>
      <c r="O2614" s="18"/>
      <c r="P2614" s="18"/>
      <c r="Q2614" s="18"/>
      <c r="R2614" s="18"/>
      <c r="S2614" s="18"/>
    </row>
    <row r="2615" spans="1:19" x14ac:dyDescent="0.25">
      <c r="A2615" s="9"/>
      <c r="O2615" s="18"/>
      <c r="P2615" s="18"/>
      <c r="Q2615" s="18"/>
      <c r="R2615" s="18"/>
      <c r="S2615" s="18"/>
    </row>
    <row r="2616" spans="1:19" x14ac:dyDescent="0.25">
      <c r="A2616" s="9"/>
      <c r="O2616" s="18"/>
      <c r="P2616" s="18"/>
      <c r="Q2616" s="18"/>
      <c r="R2616" s="18"/>
      <c r="S2616" s="18"/>
    </row>
    <row r="2617" spans="1:19" x14ac:dyDescent="0.25">
      <c r="A2617" s="9"/>
      <c r="O2617" s="18"/>
      <c r="P2617" s="18"/>
      <c r="Q2617" s="18"/>
      <c r="R2617" s="18"/>
      <c r="S2617" s="18"/>
    </row>
    <row r="2618" spans="1:19" x14ac:dyDescent="0.25">
      <c r="A2618" s="9"/>
      <c r="O2618" s="18"/>
      <c r="P2618" s="18"/>
      <c r="Q2618" s="18"/>
      <c r="R2618" s="18"/>
      <c r="S2618" s="18"/>
    </row>
    <row r="2619" spans="1:19" x14ac:dyDescent="0.25">
      <c r="A2619" s="9"/>
      <c r="O2619" s="18"/>
      <c r="P2619" s="18"/>
      <c r="Q2619" s="18"/>
      <c r="R2619" s="18"/>
      <c r="S2619" s="18"/>
    </row>
    <row r="2620" spans="1:19" x14ac:dyDescent="0.25">
      <c r="A2620" s="9"/>
      <c r="O2620" s="18"/>
      <c r="P2620" s="18"/>
      <c r="Q2620" s="18"/>
      <c r="R2620" s="18"/>
      <c r="S2620" s="18"/>
    </row>
    <row r="2621" spans="1:19" x14ac:dyDescent="0.25">
      <c r="A2621" s="9"/>
      <c r="O2621" s="18"/>
      <c r="P2621" s="18"/>
      <c r="Q2621" s="18"/>
      <c r="R2621" s="18"/>
      <c r="S2621" s="18"/>
    </row>
    <row r="2622" spans="1:19" x14ac:dyDescent="0.25">
      <c r="A2622" s="9"/>
      <c r="O2622" s="18"/>
      <c r="P2622" s="18"/>
      <c r="Q2622" s="18"/>
      <c r="R2622" s="18"/>
      <c r="S2622" s="18"/>
    </row>
    <row r="2623" spans="1:19" x14ac:dyDescent="0.25">
      <c r="A2623" s="9"/>
      <c r="O2623" s="18"/>
      <c r="P2623" s="18"/>
      <c r="Q2623" s="18"/>
      <c r="R2623" s="18"/>
      <c r="S2623" s="18"/>
    </row>
    <row r="2624" spans="1:19" x14ac:dyDescent="0.25">
      <c r="A2624" s="9"/>
      <c r="O2624" s="18"/>
      <c r="P2624" s="18"/>
      <c r="Q2624" s="18"/>
      <c r="R2624" s="18"/>
      <c r="S2624" s="18"/>
    </row>
    <row r="2625" spans="1:19" x14ac:dyDescent="0.25">
      <c r="A2625" s="9"/>
      <c r="O2625" s="18"/>
      <c r="P2625" s="18"/>
      <c r="Q2625" s="18"/>
      <c r="R2625" s="18"/>
      <c r="S2625" s="18"/>
    </row>
    <row r="2626" spans="1:19" x14ac:dyDescent="0.25">
      <c r="A2626" s="9"/>
      <c r="O2626" s="18"/>
      <c r="P2626" s="18"/>
      <c r="Q2626" s="18"/>
      <c r="R2626" s="18"/>
      <c r="S2626" s="18"/>
    </row>
    <row r="2627" spans="1:19" x14ac:dyDescent="0.25">
      <c r="A2627" s="9"/>
      <c r="O2627" s="18"/>
      <c r="P2627" s="18"/>
      <c r="Q2627" s="18"/>
      <c r="R2627" s="18"/>
      <c r="S2627" s="18"/>
    </row>
    <row r="2628" spans="1:19" x14ac:dyDescent="0.25">
      <c r="A2628" s="9"/>
      <c r="O2628" s="18"/>
      <c r="P2628" s="18"/>
      <c r="Q2628" s="18"/>
      <c r="R2628" s="18"/>
      <c r="S2628" s="18"/>
    </row>
    <row r="2629" spans="1:19" x14ac:dyDescent="0.25">
      <c r="A2629" s="9"/>
      <c r="O2629" s="18"/>
      <c r="P2629" s="18"/>
      <c r="Q2629" s="18"/>
      <c r="R2629" s="18"/>
      <c r="S2629" s="18"/>
    </row>
    <row r="2630" spans="1:19" x14ac:dyDescent="0.25">
      <c r="A2630" s="9"/>
      <c r="O2630" s="18"/>
      <c r="P2630" s="18"/>
      <c r="Q2630" s="18"/>
      <c r="R2630" s="18"/>
      <c r="S2630" s="18"/>
    </row>
    <row r="2631" spans="1:19" x14ac:dyDescent="0.25">
      <c r="A2631" s="9"/>
      <c r="O2631" s="18"/>
      <c r="P2631" s="18"/>
      <c r="Q2631" s="18"/>
      <c r="R2631" s="18"/>
      <c r="S2631" s="18"/>
    </row>
    <row r="2632" spans="1:19" x14ac:dyDescent="0.25">
      <c r="A2632" s="9"/>
      <c r="O2632" s="18"/>
      <c r="P2632" s="18"/>
      <c r="Q2632" s="18"/>
      <c r="R2632" s="18"/>
      <c r="S2632" s="18"/>
    </row>
    <row r="2633" spans="1:19" x14ac:dyDescent="0.25">
      <c r="A2633" s="9"/>
      <c r="O2633" s="18"/>
      <c r="P2633" s="18"/>
      <c r="Q2633" s="18"/>
      <c r="R2633" s="18"/>
      <c r="S2633" s="18"/>
    </row>
    <row r="2634" spans="1:19" x14ac:dyDescent="0.25">
      <c r="A2634" s="9"/>
      <c r="O2634" s="18"/>
      <c r="P2634" s="18"/>
      <c r="Q2634" s="18"/>
      <c r="R2634" s="18"/>
      <c r="S2634" s="18"/>
    </row>
    <row r="2635" spans="1:19" x14ac:dyDescent="0.25">
      <c r="A2635" s="9"/>
      <c r="O2635" s="18"/>
      <c r="P2635" s="18"/>
      <c r="Q2635" s="18"/>
      <c r="R2635" s="18"/>
      <c r="S2635" s="18"/>
    </row>
    <row r="2636" spans="1:19" x14ac:dyDescent="0.25">
      <c r="A2636" s="9"/>
      <c r="O2636" s="18"/>
      <c r="P2636" s="18"/>
      <c r="Q2636" s="18"/>
      <c r="R2636" s="18"/>
      <c r="S2636" s="18"/>
    </row>
    <row r="2637" spans="1:19" x14ac:dyDescent="0.25">
      <c r="A2637" s="9"/>
      <c r="O2637" s="18"/>
      <c r="P2637" s="18"/>
      <c r="Q2637" s="18"/>
      <c r="R2637" s="18"/>
      <c r="S2637" s="18"/>
    </row>
    <row r="2638" spans="1:19" x14ac:dyDescent="0.25">
      <c r="A2638" s="9"/>
      <c r="O2638" s="18"/>
      <c r="P2638" s="18"/>
      <c r="Q2638" s="18"/>
      <c r="R2638" s="18"/>
      <c r="S2638" s="18"/>
    </row>
    <row r="2639" spans="1:19" x14ac:dyDescent="0.25">
      <c r="A2639" s="9"/>
      <c r="O2639" s="18"/>
      <c r="P2639" s="18"/>
      <c r="Q2639" s="18"/>
      <c r="R2639" s="18"/>
      <c r="S2639" s="18"/>
    </row>
    <row r="2640" spans="1:19" x14ac:dyDescent="0.25">
      <c r="A2640" s="9"/>
      <c r="O2640" s="18"/>
      <c r="P2640" s="18"/>
      <c r="Q2640" s="18"/>
      <c r="R2640" s="18"/>
      <c r="S2640" s="18"/>
    </row>
    <row r="2641" spans="1:19" x14ac:dyDescent="0.25">
      <c r="A2641" s="9"/>
      <c r="O2641" s="18"/>
      <c r="P2641" s="18"/>
      <c r="Q2641" s="18"/>
      <c r="R2641" s="18"/>
      <c r="S2641" s="18"/>
    </row>
    <row r="2642" spans="1:19" x14ac:dyDescent="0.25">
      <c r="A2642" s="9"/>
      <c r="O2642" s="18"/>
      <c r="P2642" s="18"/>
      <c r="Q2642" s="18"/>
      <c r="R2642" s="18"/>
      <c r="S2642" s="18"/>
    </row>
    <row r="2643" spans="1:19" x14ac:dyDescent="0.25">
      <c r="A2643" s="9"/>
      <c r="O2643" s="18"/>
      <c r="P2643" s="18"/>
      <c r="Q2643" s="18"/>
      <c r="R2643" s="18"/>
      <c r="S2643" s="18"/>
    </row>
    <row r="2644" spans="1:19" x14ac:dyDescent="0.25">
      <c r="A2644" s="9"/>
      <c r="O2644" s="18"/>
      <c r="P2644" s="18"/>
      <c r="Q2644" s="18"/>
      <c r="R2644" s="18"/>
      <c r="S2644" s="18"/>
    </row>
    <row r="2645" spans="1:19" x14ac:dyDescent="0.25">
      <c r="A2645" s="9"/>
      <c r="O2645" s="18"/>
      <c r="P2645" s="18"/>
      <c r="Q2645" s="18"/>
      <c r="R2645" s="18"/>
      <c r="S2645" s="18"/>
    </row>
    <row r="2646" spans="1:19" x14ac:dyDescent="0.25">
      <c r="A2646" s="9"/>
      <c r="O2646" s="18"/>
      <c r="P2646" s="18"/>
      <c r="Q2646" s="18"/>
      <c r="R2646" s="18"/>
      <c r="S2646" s="18"/>
    </row>
    <row r="2647" spans="1:19" x14ac:dyDescent="0.25">
      <c r="A2647" s="9"/>
      <c r="O2647" s="18"/>
      <c r="P2647" s="18"/>
      <c r="Q2647" s="18"/>
      <c r="R2647" s="18"/>
      <c r="S2647" s="18"/>
    </row>
    <row r="2648" spans="1:19" x14ac:dyDescent="0.25">
      <c r="A2648" s="9"/>
      <c r="O2648" s="18"/>
      <c r="P2648" s="18"/>
      <c r="Q2648" s="18"/>
      <c r="R2648" s="18"/>
      <c r="S2648" s="18"/>
    </row>
    <row r="2649" spans="1:19" x14ac:dyDescent="0.25">
      <c r="A2649" s="9"/>
      <c r="O2649" s="18"/>
      <c r="P2649" s="18"/>
      <c r="Q2649" s="18"/>
      <c r="R2649" s="18"/>
      <c r="S2649" s="18"/>
    </row>
    <row r="2650" spans="1:19" x14ac:dyDescent="0.25">
      <c r="A2650" s="9"/>
      <c r="O2650" s="18"/>
      <c r="P2650" s="18"/>
      <c r="Q2650" s="18"/>
      <c r="R2650" s="18"/>
      <c r="S2650" s="18"/>
    </row>
    <row r="2651" spans="1:19" x14ac:dyDescent="0.25">
      <c r="A2651" s="9"/>
      <c r="O2651" s="18"/>
      <c r="P2651" s="18"/>
      <c r="Q2651" s="18"/>
      <c r="R2651" s="18"/>
      <c r="S2651" s="18"/>
    </row>
    <row r="2652" spans="1:19" x14ac:dyDescent="0.25">
      <c r="A2652" s="9"/>
      <c r="O2652" s="18"/>
      <c r="P2652" s="18"/>
      <c r="Q2652" s="18"/>
      <c r="R2652" s="18"/>
      <c r="S2652" s="18"/>
    </row>
    <row r="2653" spans="1:19" x14ac:dyDescent="0.25">
      <c r="A2653" s="9"/>
      <c r="O2653" s="18"/>
      <c r="P2653" s="18"/>
      <c r="Q2653" s="18"/>
      <c r="R2653" s="18"/>
      <c r="S2653" s="18"/>
    </row>
    <row r="2654" spans="1:19" x14ac:dyDescent="0.25">
      <c r="A2654" s="9"/>
      <c r="O2654" s="18"/>
      <c r="P2654" s="18"/>
      <c r="Q2654" s="18"/>
      <c r="R2654" s="18"/>
      <c r="S2654" s="18"/>
    </row>
    <row r="2655" spans="1:19" x14ac:dyDescent="0.25">
      <c r="A2655" s="9"/>
      <c r="O2655" s="18"/>
      <c r="P2655" s="18"/>
      <c r="Q2655" s="18"/>
      <c r="R2655" s="18"/>
      <c r="S2655" s="18"/>
    </row>
    <row r="2656" spans="1:19" x14ac:dyDescent="0.25">
      <c r="A2656" s="9"/>
      <c r="O2656" s="18"/>
      <c r="P2656" s="18"/>
      <c r="Q2656" s="18"/>
      <c r="R2656" s="18"/>
      <c r="S2656" s="18"/>
    </row>
    <row r="2657" spans="1:19" x14ac:dyDescent="0.25">
      <c r="A2657" s="9"/>
      <c r="O2657" s="18"/>
      <c r="P2657" s="18"/>
      <c r="Q2657" s="18"/>
      <c r="R2657" s="18"/>
      <c r="S2657" s="18"/>
    </row>
    <row r="2658" spans="1:19" x14ac:dyDescent="0.25">
      <c r="A2658" s="9"/>
      <c r="O2658" s="18"/>
      <c r="P2658" s="18"/>
      <c r="Q2658" s="18"/>
      <c r="R2658" s="18"/>
      <c r="S2658" s="18"/>
    </row>
    <row r="2659" spans="1:19" x14ac:dyDescent="0.25">
      <c r="A2659" s="9"/>
      <c r="O2659" s="18"/>
      <c r="P2659" s="18"/>
      <c r="Q2659" s="18"/>
      <c r="R2659" s="18"/>
      <c r="S2659" s="18"/>
    </row>
    <row r="2660" spans="1:19" x14ac:dyDescent="0.25">
      <c r="A2660" s="9"/>
      <c r="O2660" s="18"/>
      <c r="P2660" s="18"/>
      <c r="Q2660" s="18"/>
      <c r="R2660" s="18"/>
      <c r="S2660" s="18"/>
    </row>
    <row r="2661" spans="1:19" x14ac:dyDescent="0.25">
      <c r="A2661" s="9"/>
      <c r="O2661" s="18"/>
      <c r="P2661" s="18"/>
      <c r="Q2661" s="18"/>
      <c r="R2661" s="18"/>
      <c r="S2661" s="18"/>
    </row>
    <row r="2662" spans="1:19" x14ac:dyDescent="0.25">
      <c r="A2662" s="9"/>
      <c r="O2662" s="18"/>
      <c r="P2662" s="18"/>
      <c r="Q2662" s="18"/>
      <c r="R2662" s="18"/>
      <c r="S2662" s="18"/>
    </row>
    <row r="2663" spans="1:19" x14ac:dyDescent="0.25">
      <c r="A2663" s="9"/>
      <c r="O2663" s="18"/>
      <c r="P2663" s="18"/>
      <c r="Q2663" s="18"/>
      <c r="R2663" s="18"/>
      <c r="S2663" s="18"/>
    </row>
    <row r="2664" spans="1:19" x14ac:dyDescent="0.25">
      <c r="A2664" s="9"/>
      <c r="O2664" s="18"/>
      <c r="P2664" s="18"/>
      <c r="Q2664" s="18"/>
      <c r="R2664" s="18"/>
      <c r="S2664" s="18"/>
    </row>
    <row r="2665" spans="1:19" x14ac:dyDescent="0.25">
      <c r="A2665" s="9"/>
      <c r="O2665" s="18"/>
      <c r="P2665" s="18"/>
      <c r="Q2665" s="18"/>
      <c r="R2665" s="18"/>
      <c r="S2665" s="18"/>
    </row>
    <row r="2666" spans="1:19" x14ac:dyDescent="0.25">
      <c r="A2666" s="9"/>
      <c r="O2666" s="18"/>
      <c r="P2666" s="18"/>
      <c r="Q2666" s="18"/>
      <c r="R2666" s="18"/>
      <c r="S2666" s="18"/>
    </row>
    <row r="2667" spans="1:19" x14ac:dyDescent="0.25">
      <c r="A2667" s="9"/>
      <c r="O2667" s="18"/>
      <c r="P2667" s="18"/>
      <c r="Q2667" s="18"/>
      <c r="R2667" s="18"/>
      <c r="S2667" s="18"/>
    </row>
    <row r="2668" spans="1:19" x14ac:dyDescent="0.25">
      <c r="A2668" s="9"/>
      <c r="O2668" s="18"/>
      <c r="P2668" s="18"/>
      <c r="Q2668" s="18"/>
      <c r="R2668" s="18"/>
      <c r="S2668" s="18"/>
    </row>
    <row r="2669" spans="1:19" x14ac:dyDescent="0.25">
      <c r="A2669" s="9"/>
      <c r="O2669" s="18"/>
      <c r="P2669" s="18"/>
      <c r="Q2669" s="18"/>
      <c r="R2669" s="18"/>
      <c r="S2669" s="18"/>
    </row>
    <row r="2670" spans="1:19" x14ac:dyDescent="0.25">
      <c r="A2670" s="9"/>
      <c r="O2670" s="18"/>
      <c r="P2670" s="18"/>
      <c r="Q2670" s="18"/>
      <c r="R2670" s="18"/>
      <c r="S2670" s="18"/>
    </row>
    <row r="2671" spans="1:19" x14ac:dyDescent="0.25">
      <c r="A2671" s="9"/>
      <c r="O2671" s="18"/>
      <c r="P2671" s="18"/>
      <c r="Q2671" s="18"/>
      <c r="R2671" s="18"/>
      <c r="S2671" s="18"/>
    </row>
    <row r="2672" spans="1:19" x14ac:dyDescent="0.25">
      <c r="A2672" s="9"/>
      <c r="O2672" s="18"/>
      <c r="P2672" s="18"/>
      <c r="Q2672" s="18"/>
      <c r="R2672" s="18"/>
      <c r="S2672" s="18"/>
    </row>
    <row r="2673" spans="1:19" x14ac:dyDescent="0.25">
      <c r="A2673" s="9"/>
      <c r="O2673" s="18"/>
      <c r="P2673" s="18"/>
      <c r="Q2673" s="18"/>
      <c r="R2673" s="18"/>
      <c r="S2673" s="18"/>
    </row>
    <row r="2674" spans="1:19" x14ac:dyDescent="0.25">
      <c r="A2674" s="9"/>
      <c r="O2674" s="18"/>
      <c r="P2674" s="18"/>
      <c r="Q2674" s="18"/>
      <c r="R2674" s="18"/>
      <c r="S2674" s="18"/>
    </row>
    <row r="2675" spans="1:19" x14ac:dyDescent="0.25">
      <c r="A2675" s="9"/>
      <c r="O2675" s="18"/>
      <c r="P2675" s="18"/>
      <c r="Q2675" s="18"/>
      <c r="R2675" s="18"/>
      <c r="S2675" s="18"/>
    </row>
    <row r="2676" spans="1:19" x14ac:dyDescent="0.25">
      <c r="A2676" s="9"/>
      <c r="O2676" s="18"/>
      <c r="P2676" s="18"/>
      <c r="Q2676" s="18"/>
      <c r="R2676" s="18"/>
      <c r="S2676" s="18"/>
    </row>
    <row r="2677" spans="1:19" x14ac:dyDescent="0.25">
      <c r="A2677" s="9"/>
      <c r="O2677" s="18"/>
      <c r="P2677" s="18"/>
      <c r="Q2677" s="18"/>
      <c r="R2677" s="18"/>
      <c r="S2677" s="18"/>
    </row>
    <row r="2678" spans="1:19" x14ac:dyDescent="0.25">
      <c r="A2678" s="9"/>
      <c r="O2678" s="18"/>
      <c r="P2678" s="18"/>
      <c r="Q2678" s="18"/>
      <c r="R2678" s="18"/>
      <c r="S2678" s="18"/>
    </row>
    <row r="2679" spans="1:19" x14ac:dyDescent="0.25">
      <c r="A2679" s="9"/>
      <c r="O2679" s="18"/>
      <c r="P2679" s="18"/>
      <c r="Q2679" s="18"/>
      <c r="R2679" s="18"/>
      <c r="S2679" s="18"/>
    </row>
    <row r="2680" spans="1:19" x14ac:dyDescent="0.25">
      <c r="A2680" s="9"/>
      <c r="O2680" s="18"/>
      <c r="P2680" s="18"/>
      <c r="Q2680" s="18"/>
      <c r="R2680" s="18"/>
      <c r="S2680" s="18"/>
    </row>
    <row r="2681" spans="1:19" x14ac:dyDescent="0.25">
      <c r="A2681" s="9"/>
      <c r="O2681" s="18"/>
      <c r="P2681" s="18"/>
      <c r="Q2681" s="18"/>
      <c r="R2681" s="18"/>
      <c r="S2681" s="18"/>
    </row>
    <row r="2682" spans="1:19" x14ac:dyDescent="0.25">
      <c r="A2682" s="9"/>
      <c r="O2682" s="18"/>
      <c r="P2682" s="18"/>
      <c r="Q2682" s="18"/>
      <c r="R2682" s="18"/>
      <c r="S2682" s="18"/>
    </row>
    <row r="2683" spans="1:19" x14ac:dyDescent="0.25">
      <c r="A2683" s="9"/>
      <c r="O2683" s="18"/>
      <c r="P2683" s="18"/>
      <c r="Q2683" s="18"/>
      <c r="R2683" s="18"/>
      <c r="S2683" s="18"/>
    </row>
    <row r="2684" spans="1:19" x14ac:dyDescent="0.25">
      <c r="A2684" s="9"/>
      <c r="O2684" s="18"/>
      <c r="P2684" s="18"/>
      <c r="Q2684" s="18"/>
      <c r="R2684" s="18"/>
      <c r="S2684" s="18"/>
    </row>
    <row r="2685" spans="1:19" x14ac:dyDescent="0.25">
      <c r="A2685" s="9"/>
      <c r="O2685" s="18"/>
      <c r="P2685" s="18"/>
      <c r="Q2685" s="18"/>
      <c r="R2685" s="18"/>
      <c r="S2685" s="18"/>
    </row>
    <row r="2686" spans="1:19" x14ac:dyDescent="0.25">
      <c r="A2686" s="9"/>
      <c r="O2686" s="18"/>
      <c r="P2686" s="18"/>
      <c r="Q2686" s="18"/>
      <c r="R2686" s="18"/>
      <c r="S2686" s="18"/>
    </row>
    <row r="2687" spans="1:19" x14ac:dyDescent="0.25">
      <c r="A2687" s="9"/>
      <c r="O2687" s="18"/>
      <c r="P2687" s="18"/>
      <c r="Q2687" s="18"/>
      <c r="R2687" s="18"/>
      <c r="S2687" s="18"/>
    </row>
    <row r="2688" spans="1:19" x14ac:dyDescent="0.25">
      <c r="A2688" s="9"/>
      <c r="O2688" s="18"/>
      <c r="P2688" s="18"/>
      <c r="Q2688" s="18"/>
      <c r="R2688" s="18"/>
      <c r="S2688" s="18"/>
    </row>
    <row r="2689" spans="1:19" x14ac:dyDescent="0.25">
      <c r="A2689" s="9"/>
      <c r="O2689" s="18"/>
      <c r="P2689" s="18"/>
      <c r="Q2689" s="18"/>
      <c r="R2689" s="18"/>
      <c r="S2689" s="18"/>
    </row>
    <row r="2690" spans="1:19" x14ac:dyDescent="0.25">
      <c r="A2690" s="9"/>
      <c r="O2690" s="18"/>
      <c r="P2690" s="18"/>
      <c r="Q2690" s="18"/>
      <c r="R2690" s="18"/>
      <c r="S2690" s="18"/>
    </row>
    <row r="2691" spans="1:19" x14ac:dyDescent="0.25">
      <c r="A2691" s="9"/>
      <c r="O2691" s="18"/>
      <c r="P2691" s="18"/>
      <c r="Q2691" s="18"/>
      <c r="R2691" s="18"/>
      <c r="S2691" s="18"/>
    </row>
    <row r="2692" spans="1:19" x14ac:dyDescent="0.25">
      <c r="A2692" s="9"/>
      <c r="O2692" s="18"/>
      <c r="P2692" s="18"/>
      <c r="Q2692" s="18"/>
      <c r="R2692" s="18"/>
      <c r="S2692" s="18"/>
    </row>
    <row r="2693" spans="1:19" x14ac:dyDescent="0.25">
      <c r="A2693" s="9"/>
      <c r="O2693" s="18"/>
      <c r="P2693" s="18"/>
      <c r="Q2693" s="18"/>
      <c r="R2693" s="18"/>
      <c r="S2693" s="18"/>
    </row>
    <row r="2694" spans="1:19" x14ac:dyDescent="0.25">
      <c r="A2694" s="9"/>
      <c r="O2694" s="18"/>
      <c r="P2694" s="18"/>
      <c r="Q2694" s="18"/>
      <c r="R2694" s="18"/>
      <c r="S2694" s="18"/>
    </row>
    <row r="2695" spans="1:19" x14ac:dyDescent="0.25">
      <c r="A2695" s="9"/>
      <c r="O2695" s="18"/>
      <c r="P2695" s="18"/>
      <c r="Q2695" s="18"/>
      <c r="R2695" s="18"/>
      <c r="S2695" s="18"/>
    </row>
    <row r="2696" spans="1:19" x14ac:dyDescent="0.25">
      <c r="A2696" s="9"/>
      <c r="O2696" s="18"/>
      <c r="P2696" s="18"/>
      <c r="Q2696" s="18"/>
      <c r="R2696" s="18"/>
      <c r="S2696" s="18"/>
    </row>
    <row r="2697" spans="1:19" x14ac:dyDescent="0.25">
      <c r="A2697" s="9"/>
      <c r="O2697" s="18"/>
      <c r="P2697" s="18"/>
      <c r="Q2697" s="18"/>
      <c r="R2697" s="18"/>
      <c r="S2697" s="18"/>
    </row>
    <row r="2698" spans="1:19" x14ac:dyDescent="0.25">
      <c r="A2698" s="9"/>
      <c r="O2698" s="18"/>
      <c r="P2698" s="18"/>
      <c r="Q2698" s="18"/>
      <c r="R2698" s="18"/>
      <c r="S2698" s="18"/>
    </row>
    <row r="2699" spans="1:19" x14ac:dyDescent="0.25">
      <c r="A2699" s="9"/>
      <c r="O2699" s="18"/>
      <c r="P2699" s="18"/>
      <c r="Q2699" s="18"/>
      <c r="R2699" s="18"/>
      <c r="S2699" s="18"/>
    </row>
    <row r="2700" spans="1:19" x14ac:dyDescent="0.25">
      <c r="A2700" s="9"/>
      <c r="O2700" s="18"/>
      <c r="P2700" s="18"/>
      <c r="Q2700" s="18"/>
      <c r="R2700" s="18"/>
      <c r="S2700" s="18"/>
    </row>
    <row r="2701" spans="1:19" x14ac:dyDescent="0.25">
      <c r="A2701" s="9"/>
      <c r="O2701" s="18"/>
      <c r="P2701" s="18"/>
      <c r="Q2701" s="18"/>
      <c r="R2701" s="18"/>
      <c r="S2701" s="18"/>
    </row>
    <row r="2702" spans="1:19" x14ac:dyDescent="0.25">
      <c r="A2702" s="9"/>
      <c r="O2702" s="18"/>
      <c r="P2702" s="18"/>
      <c r="Q2702" s="18"/>
      <c r="R2702" s="18"/>
      <c r="S2702" s="18"/>
    </row>
    <row r="2703" spans="1:19" x14ac:dyDescent="0.25">
      <c r="A2703" s="9"/>
      <c r="O2703" s="18"/>
      <c r="P2703" s="18"/>
      <c r="Q2703" s="18"/>
      <c r="R2703" s="18"/>
      <c r="S2703" s="18"/>
    </row>
    <row r="2704" spans="1:19" x14ac:dyDescent="0.25">
      <c r="A2704" s="9"/>
      <c r="O2704" s="18"/>
      <c r="P2704" s="18"/>
      <c r="Q2704" s="18"/>
      <c r="R2704" s="18"/>
      <c r="S2704" s="18"/>
    </row>
    <row r="2705" spans="1:19" x14ac:dyDescent="0.25">
      <c r="A2705" s="9"/>
      <c r="O2705" s="18"/>
      <c r="P2705" s="18"/>
      <c r="Q2705" s="18"/>
      <c r="R2705" s="18"/>
      <c r="S2705" s="18"/>
    </row>
    <row r="2706" spans="1:19" x14ac:dyDescent="0.25">
      <c r="A2706" s="9"/>
      <c r="O2706" s="18"/>
      <c r="P2706" s="18"/>
      <c r="Q2706" s="18"/>
      <c r="R2706" s="18"/>
      <c r="S2706" s="18"/>
    </row>
    <row r="2707" spans="1:19" x14ac:dyDescent="0.25">
      <c r="A2707" s="9"/>
      <c r="O2707" s="18"/>
      <c r="P2707" s="18"/>
      <c r="Q2707" s="18"/>
      <c r="R2707" s="18"/>
      <c r="S2707" s="18"/>
    </row>
    <row r="2708" spans="1:19" x14ac:dyDescent="0.25">
      <c r="A2708" s="9"/>
      <c r="O2708" s="18"/>
      <c r="P2708" s="18"/>
      <c r="Q2708" s="18"/>
      <c r="R2708" s="18"/>
      <c r="S2708" s="18"/>
    </row>
    <row r="2709" spans="1:19" x14ac:dyDescent="0.25">
      <c r="A2709" s="9"/>
      <c r="O2709" s="18"/>
      <c r="P2709" s="18"/>
      <c r="Q2709" s="18"/>
      <c r="R2709" s="18"/>
      <c r="S2709" s="18"/>
    </row>
    <row r="2710" spans="1:19" x14ac:dyDescent="0.25">
      <c r="A2710" s="9"/>
      <c r="O2710" s="18"/>
      <c r="P2710" s="18"/>
      <c r="Q2710" s="18"/>
      <c r="R2710" s="18"/>
      <c r="S2710" s="18"/>
    </row>
    <row r="2711" spans="1:19" x14ac:dyDescent="0.25">
      <c r="A2711" s="9"/>
      <c r="O2711" s="18"/>
      <c r="P2711" s="18"/>
      <c r="Q2711" s="18"/>
      <c r="R2711" s="18"/>
      <c r="S2711" s="18"/>
    </row>
    <row r="2712" spans="1:19" x14ac:dyDescent="0.25">
      <c r="A2712" s="9"/>
      <c r="O2712" s="18"/>
      <c r="P2712" s="18"/>
      <c r="Q2712" s="18"/>
      <c r="R2712" s="18"/>
      <c r="S2712" s="18"/>
    </row>
    <row r="2713" spans="1:19" x14ac:dyDescent="0.25">
      <c r="A2713" s="9"/>
      <c r="O2713" s="18"/>
      <c r="P2713" s="18"/>
      <c r="Q2713" s="18"/>
      <c r="R2713" s="18"/>
      <c r="S2713" s="18"/>
    </row>
    <row r="2714" spans="1:19" x14ac:dyDescent="0.25">
      <c r="A2714" s="9"/>
      <c r="O2714" s="18"/>
      <c r="P2714" s="18"/>
      <c r="Q2714" s="18"/>
      <c r="R2714" s="18"/>
      <c r="S2714" s="18"/>
    </row>
    <row r="2715" spans="1:19" x14ac:dyDescent="0.25">
      <c r="A2715" s="9"/>
      <c r="O2715" s="18"/>
      <c r="P2715" s="18"/>
      <c r="Q2715" s="18"/>
      <c r="R2715" s="18"/>
      <c r="S2715" s="18"/>
    </row>
    <row r="2716" spans="1:19" x14ac:dyDescent="0.25">
      <c r="A2716" s="9"/>
      <c r="O2716" s="18"/>
      <c r="P2716" s="18"/>
      <c r="Q2716" s="18"/>
      <c r="R2716" s="18"/>
      <c r="S2716" s="18"/>
    </row>
    <row r="2717" spans="1:19" x14ac:dyDescent="0.25">
      <c r="A2717" s="9"/>
      <c r="O2717" s="18"/>
      <c r="P2717" s="18"/>
      <c r="Q2717" s="18"/>
      <c r="R2717" s="18"/>
      <c r="S2717" s="18"/>
    </row>
    <row r="2718" spans="1:19" x14ac:dyDescent="0.25">
      <c r="A2718" s="9"/>
      <c r="O2718" s="18"/>
      <c r="P2718" s="18"/>
      <c r="Q2718" s="18"/>
      <c r="R2718" s="18"/>
      <c r="S2718" s="18"/>
    </row>
    <row r="2719" spans="1:19" x14ac:dyDescent="0.25">
      <c r="A2719" s="9"/>
      <c r="O2719" s="18"/>
      <c r="P2719" s="18"/>
      <c r="Q2719" s="18"/>
      <c r="R2719" s="18"/>
      <c r="S2719" s="18"/>
    </row>
    <row r="2720" spans="1:19" x14ac:dyDescent="0.25">
      <c r="A2720" s="9"/>
      <c r="O2720" s="18"/>
      <c r="P2720" s="18"/>
      <c r="Q2720" s="18"/>
      <c r="R2720" s="18"/>
      <c r="S2720" s="18"/>
    </row>
    <row r="2721" spans="1:19" x14ac:dyDescent="0.25">
      <c r="A2721" s="9"/>
      <c r="O2721" s="18"/>
      <c r="P2721" s="18"/>
      <c r="Q2721" s="18"/>
      <c r="R2721" s="18"/>
      <c r="S2721" s="18"/>
    </row>
    <row r="2722" spans="1:19" x14ac:dyDescent="0.25">
      <c r="A2722" s="9"/>
      <c r="O2722" s="18"/>
      <c r="P2722" s="18"/>
      <c r="Q2722" s="18"/>
      <c r="R2722" s="18"/>
      <c r="S2722" s="18"/>
    </row>
    <row r="2723" spans="1:19" x14ac:dyDescent="0.25">
      <c r="A2723" s="9"/>
      <c r="O2723" s="18"/>
      <c r="P2723" s="18"/>
      <c r="Q2723" s="18"/>
      <c r="R2723" s="18"/>
      <c r="S2723" s="18"/>
    </row>
    <row r="2724" spans="1:19" x14ac:dyDescent="0.25">
      <c r="A2724" s="9"/>
      <c r="O2724" s="18"/>
      <c r="P2724" s="18"/>
      <c r="Q2724" s="18"/>
      <c r="R2724" s="18"/>
      <c r="S2724" s="18"/>
    </row>
    <row r="2725" spans="1:19" x14ac:dyDescent="0.25">
      <c r="A2725" s="9"/>
      <c r="O2725" s="18"/>
      <c r="P2725" s="18"/>
      <c r="Q2725" s="18"/>
      <c r="R2725" s="18"/>
      <c r="S2725" s="18"/>
    </row>
    <row r="2726" spans="1:19" x14ac:dyDescent="0.25">
      <c r="A2726" s="9"/>
      <c r="O2726" s="18"/>
      <c r="P2726" s="18"/>
      <c r="Q2726" s="18"/>
      <c r="R2726" s="18"/>
      <c r="S2726" s="18"/>
    </row>
    <row r="2727" spans="1:19" x14ac:dyDescent="0.25">
      <c r="A2727" s="9"/>
      <c r="O2727" s="18"/>
      <c r="P2727" s="18"/>
      <c r="Q2727" s="18"/>
      <c r="R2727" s="18"/>
      <c r="S2727" s="18"/>
    </row>
    <row r="2728" spans="1:19" x14ac:dyDescent="0.25">
      <c r="A2728" s="9"/>
      <c r="O2728" s="18"/>
      <c r="P2728" s="18"/>
      <c r="Q2728" s="18"/>
      <c r="R2728" s="18"/>
      <c r="S2728" s="18"/>
    </row>
    <row r="2729" spans="1:19" x14ac:dyDescent="0.25">
      <c r="A2729" s="9"/>
      <c r="O2729" s="18"/>
      <c r="P2729" s="18"/>
      <c r="Q2729" s="18"/>
      <c r="R2729" s="18"/>
      <c r="S2729" s="18"/>
    </row>
    <row r="2730" spans="1:19" x14ac:dyDescent="0.25">
      <c r="A2730" s="9"/>
      <c r="O2730" s="18"/>
      <c r="P2730" s="18"/>
      <c r="Q2730" s="18"/>
      <c r="R2730" s="18"/>
      <c r="S2730" s="18"/>
    </row>
    <row r="2731" spans="1:19" x14ac:dyDescent="0.25">
      <c r="A2731" s="9"/>
      <c r="O2731" s="18"/>
      <c r="P2731" s="18"/>
      <c r="Q2731" s="18"/>
      <c r="R2731" s="18"/>
      <c r="S2731" s="18"/>
    </row>
    <row r="2732" spans="1:19" x14ac:dyDescent="0.25">
      <c r="A2732" s="9"/>
      <c r="O2732" s="18"/>
      <c r="P2732" s="18"/>
      <c r="Q2732" s="18"/>
      <c r="R2732" s="18"/>
      <c r="S2732" s="18"/>
    </row>
    <row r="2733" spans="1:19" x14ac:dyDescent="0.25">
      <c r="A2733" s="9"/>
      <c r="O2733" s="18"/>
      <c r="P2733" s="18"/>
      <c r="Q2733" s="18"/>
      <c r="R2733" s="18"/>
      <c r="S2733" s="18"/>
    </row>
    <row r="2734" spans="1:19" x14ac:dyDescent="0.25">
      <c r="A2734" s="9"/>
      <c r="O2734" s="18"/>
      <c r="P2734" s="18"/>
      <c r="Q2734" s="18"/>
      <c r="R2734" s="18"/>
      <c r="S2734" s="18"/>
    </row>
    <row r="2735" spans="1:19" x14ac:dyDescent="0.25">
      <c r="A2735" s="9"/>
      <c r="O2735" s="18"/>
      <c r="P2735" s="18"/>
      <c r="Q2735" s="18"/>
      <c r="R2735" s="18"/>
      <c r="S2735" s="18"/>
    </row>
    <row r="2736" spans="1:19" x14ac:dyDescent="0.25">
      <c r="A2736" s="9"/>
      <c r="O2736" s="18"/>
      <c r="P2736" s="18"/>
      <c r="Q2736" s="18"/>
      <c r="R2736" s="18"/>
      <c r="S2736" s="18"/>
    </row>
    <row r="2737" spans="1:19" x14ac:dyDescent="0.25">
      <c r="A2737" s="9"/>
      <c r="O2737" s="18"/>
      <c r="P2737" s="18"/>
      <c r="Q2737" s="18"/>
      <c r="R2737" s="18"/>
      <c r="S2737" s="18"/>
    </row>
    <row r="2738" spans="1:19" x14ac:dyDescent="0.25">
      <c r="A2738" s="9"/>
      <c r="O2738" s="18"/>
      <c r="P2738" s="18"/>
      <c r="Q2738" s="18"/>
      <c r="R2738" s="18"/>
      <c r="S2738" s="18"/>
    </row>
    <row r="2739" spans="1:19" x14ac:dyDescent="0.25">
      <c r="A2739" s="9"/>
      <c r="O2739" s="18"/>
      <c r="P2739" s="18"/>
      <c r="Q2739" s="18"/>
      <c r="R2739" s="18"/>
      <c r="S2739" s="18"/>
    </row>
    <row r="2740" spans="1:19" x14ac:dyDescent="0.25">
      <c r="A2740" s="9"/>
      <c r="O2740" s="18"/>
      <c r="P2740" s="18"/>
      <c r="Q2740" s="18"/>
      <c r="R2740" s="18"/>
      <c r="S2740" s="18"/>
    </row>
    <row r="2741" spans="1:19" x14ac:dyDescent="0.25">
      <c r="A2741" s="9"/>
      <c r="O2741" s="18"/>
      <c r="P2741" s="18"/>
      <c r="Q2741" s="18"/>
      <c r="R2741" s="18"/>
      <c r="S2741" s="18"/>
    </row>
    <row r="2742" spans="1:19" x14ac:dyDescent="0.25">
      <c r="A2742" s="9"/>
      <c r="O2742" s="18"/>
      <c r="P2742" s="18"/>
      <c r="Q2742" s="18"/>
      <c r="R2742" s="18"/>
      <c r="S2742" s="18"/>
    </row>
    <row r="2743" spans="1:19" x14ac:dyDescent="0.25">
      <c r="A2743" s="9"/>
      <c r="O2743" s="18"/>
      <c r="P2743" s="18"/>
      <c r="Q2743" s="18"/>
      <c r="R2743" s="18"/>
      <c r="S2743" s="18"/>
    </row>
    <row r="2744" spans="1:19" x14ac:dyDescent="0.25">
      <c r="A2744" s="9"/>
      <c r="O2744" s="18"/>
      <c r="P2744" s="18"/>
      <c r="Q2744" s="18"/>
      <c r="R2744" s="18"/>
      <c r="S2744" s="18"/>
    </row>
    <row r="2745" spans="1:19" x14ac:dyDescent="0.25">
      <c r="A2745" s="9"/>
      <c r="O2745" s="18"/>
      <c r="P2745" s="18"/>
      <c r="Q2745" s="18"/>
      <c r="R2745" s="18"/>
      <c r="S2745" s="18"/>
    </row>
    <row r="2746" spans="1:19" x14ac:dyDescent="0.25">
      <c r="A2746" s="9"/>
      <c r="O2746" s="18"/>
      <c r="P2746" s="18"/>
      <c r="Q2746" s="18"/>
      <c r="R2746" s="18"/>
      <c r="S2746" s="18"/>
    </row>
    <row r="2747" spans="1:19" x14ac:dyDescent="0.25">
      <c r="A2747" s="9"/>
      <c r="O2747" s="18"/>
      <c r="P2747" s="18"/>
      <c r="Q2747" s="18"/>
      <c r="R2747" s="18"/>
      <c r="S2747" s="18"/>
    </row>
    <row r="2748" spans="1:19" x14ac:dyDescent="0.25">
      <c r="A2748" s="9"/>
      <c r="O2748" s="18"/>
      <c r="P2748" s="18"/>
      <c r="Q2748" s="18"/>
      <c r="R2748" s="18"/>
      <c r="S2748" s="18"/>
    </row>
    <row r="2749" spans="1:19" x14ac:dyDescent="0.25">
      <c r="A2749" s="9"/>
      <c r="O2749" s="18"/>
      <c r="P2749" s="18"/>
      <c r="Q2749" s="18"/>
      <c r="R2749" s="18"/>
      <c r="S2749" s="18"/>
    </row>
    <row r="2750" spans="1:19" x14ac:dyDescent="0.25">
      <c r="A2750" s="9"/>
      <c r="O2750" s="18"/>
      <c r="P2750" s="18"/>
      <c r="Q2750" s="18"/>
      <c r="R2750" s="18"/>
      <c r="S2750" s="18"/>
    </row>
    <row r="2751" spans="1:19" x14ac:dyDescent="0.25">
      <c r="A2751" s="9"/>
      <c r="O2751" s="18"/>
      <c r="P2751" s="18"/>
      <c r="Q2751" s="18"/>
      <c r="R2751" s="18"/>
      <c r="S2751" s="18"/>
    </row>
    <row r="2752" spans="1:19" x14ac:dyDescent="0.25">
      <c r="A2752" s="9"/>
      <c r="O2752" s="18"/>
      <c r="P2752" s="18"/>
      <c r="Q2752" s="18"/>
      <c r="R2752" s="18"/>
      <c r="S2752" s="18"/>
    </row>
    <row r="2753" spans="1:19" x14ac:dyDescent="0.25">
      <c r="A2753" s="9"/>
      <c r="O2753" s="18"/>
      <c r="P2753" s="18"/>
      <c r="Q2753" s="18"/>
      <c r="R2753" s="18"/>
      <c r="S2753" s="18"/>
    </row>
    <row r="2754" spans="1:19" x14ac:dyDescent="0.25">
      <c r="A2754" s="9"/>
      <c r="O2754" s="18"/>
      <c r="P2754" s="18"/>
      <c r="Q2754" s="18"/>
      <c r="R2754" s="18"/>
      <c r="S2754" s="18"/>
    </row>
    <row r="2755" spans="1:19" x14ac:dyDescent="0.25">
      <c r="A2755" s="9"/>
      <c r="O2755" s="18"/>
      <c r="P2755" s="18"/>
      <c r="Q2755" s="18"/>
      <c r="R2755" s="18"/>
      <c r="S2755" s="18"/>
    </row>
    <row r="2756" spans="1:19" x14ac:dyDescent="0.25">
      <c r="A2756" s="9"/>
      <c r="O2756" s="18"/>
      <c r="P2756" s="18"/>
      <c r="Q2756" s="18"/>
      <c r="R2756" s="18"/>
      <c r="S2756" s="18"/>
    </row>
    <row r="2757" spans="1:19" x14ac:dyDescent="0.25">
      <c r="A2757" s="9"/>
      <c r="O2757" s="18"/>
      <c r="P2757" s="18"/>
      <c r="Q2757" s="18"/>
      <c r="R2757" s="18"/>
      <c r="S2757" s="18"/>
    </row>
    <row r="2758" spans="1:19" x14ac:dyDescent="0.25">
      <c r="A2758" s="9"/>
      <c r="O2758" s="18"/>
      <c r="P2758" s="18"/>
      <c r="Q2758" s="18"/>
      <c r="R2758" s="18"/>
      <c r="S2758" s="18"/>
    </row>
    <row r="2759" spans="1:19" x14ac:dyDescent="0.25">
      <c r="A2759" s="9"/>
      <c r="O2759" s="18"/>
      <c r="P2759" s="18"/>
      <c r="Q2759" s="18"/>
      <c r="R2759" s="18"/>
      <c r="S2759" s="18"/>
    </row>
    <row r="2760" spans="1:19" x14ac:dyDescent="0.25">
      <c r="A2760" s="9"/>
      <c r="O2760" s="18"/>
      <c r="P2760" s="18"/>
      <c r="Q2760" s="18"/>
      <c r="R2760" s="18"/>
      <c r="S2760" s="18"/>
    </row>
    <row r="2761" spans="1:19" x14ac:dyDescent="0.25">
      <c r="A2761" s="9"/>
      <c r="O2761" s="18"/>
      <c r="P2761" s="18"/>
      <c r="Q2761" s="18"/>
      <c r="R2761" s="18"/>
      <c r="S2761" s="18"/>
    </row>
    <row r="2762" spans="1:19" x14ac:dyDescent="0.25">
      <c r="A2762" s="9"/>
      <c r="O2762" s="18"/>
      <c r="P2762" s="18"/>
      <c r="Q2762" s="18"/>
      <c r="R2762" s="18"/>
      <c r="S2762" s="18"/>
    </row>
    <row r="2763" spans="1:19" x14ac:dyDescent="0.25">
      <c r="A2763" s="9"/>
      <c r="O2763" s="18"/>
      <c r="P2763" s="18"/>
      <c r="Q2763" s="18"/>
      <c r="R2763" s="18"/>
      <c r="S2763" s="18"/>
    </row>
    <row r="2764" spans="1:19" x14ac:dyDescent="0.25">
      <c r="A2764" s="9"/>
      <c r="O2764" s="18"/>
      <c r="P2764" s="18"/>
      <c r="Q2764" s="18"/>
      <c r="R2764" s="18"/>
      <c r="S2764" s="18"/>
    </row>
    <row r="2765" spans="1:19" x14ac:dyDescent="0.25">
      <c r="A2765" s="9"/>
      <c r="O2765" s="18"/>
      <c r="P2765" s="18"/>
      <c r="Q2765" s="18"/>
      <c r="R2765" s="18"/>
      <c r="S2765" s="18"/>
    </row>
    <row r="2766" spans="1:19" x14ac:dyDescent="0.25">
      <c r="A2766" s="9"/>
      <c r="O2766" s="18"/>
      <c r="P2766" s="18"/>
      <c r="Q2766" s="18"/>
      <c r="R2766" s="18"/>
      <c r="S2766" s="18"/>
    </row>
    <row r="2767" spans="1:19" x14ac:dyDescent="0.25">
      <c r="A2767" s="9"/>
      <c r="O2767" s="18"/>
      <c r="P2767" s="18"/>
      <c r="Q2767" s="18"/>
      <c r="R2767" s="18"/>
      <c r="S2767" s="18"/>
    </row>
    <row r="2768" spans="1:19" x14ac:dyDescent="0.25">
      <c r="A2768" s="9"/>
      <c r="O2768" s="18"/>
      <c r="P2768" s="18"/>
      <c r="Q2768" s="18"/>
      <c r="R2768" s="18"/>
      <c r="S2768" s="18"/>
    </row>
    <row r="2769" spans="1:19" x14ac:dyDescent="0.25">
      <c r="A2769" s="9"/>
      <c r="O2769" s="18"/>
      <c r="P2769" s="18"/>
      <c r="Q2769" s="18"/>
      <c r="R2769" s="18"/>
      <c r="S2769" s="18"/>
    </row>
    <row r="2770" spans="1:19" x14ac:dyDescent="0.25">
      <c r="A2770" s="9"/>
      <c r="O2770" s="18"/>
      <c r="P2770" s="18"/>
      <c r="Q2770" s="18"/>
      <c r="R2770" s="18"/>
      <c r="S2770" s="18"/>
    </row>
    <row r="2771" spans="1:19" x14ac:dyDescent="0.25">
      <c r="A2771" s="9"/>
      <c r="O2771" s="18"/>
      <c r="P2771" s="18"/>
      <c r="Q2771" s="18"/>
      <c r="R2771" s="18"/>
      <c r="S2771" s="18"/>
    </row>
    <row r="2772" spans="1:19" x14ac:dyDescent="0.25">
      <c r="A2772" s="9"/>
      <c r="O2772" s="18"/>
      <c r="P2772" s="18"/>
      <c r="Q2772" s="18"/>
      <c r="R2772" s="18"/>
      <c r="S2772" s="18"/>
    </row>
    <row r="2773" spans="1:19" x14ac:dyDescent="0.25">
      <c r="A2773" s="9"/>
      <c r="O2773" s="18"/>
      <c r="P2773" s="18"/>
      <c r="Q2773" s="18"/>
      <c r="R2773" s="18"/>
      <c r="S2773" s="18"/>
    </row>
    <row r="2774" spans="1:19" x14ac:dyDescent="0.25">
      <c r="A2774" s="9"/>
      <c r="O2774" s="18"/>
      <c r="P2774" s="18"/>
      <c r="Q2774" s="18"/>
      <c r="R2774" s="18"/>
      <c r="S2774" s="18"/>
    </row>
    <row r="2775" spans="1:19" x14ac:dyDescent="0.25">
      <c r="A2775" s="9"/>
      <c r="O2775" s="18"/>
      <c r="P2775" s="18"/>
      <c r="Q2775" s="18"/>
      <c r="R2775" s="18"/>
      <c r="S2775" s="18"/>
    </row>
    <row r="2776" spans="1:19" x14ac:dyDescent="0.25">
      <c r="A2776" s="9"/>
      <c r="O2776" s="18"/>
      <c r="P2776" s="18"/>
      <c r="Q2776" s="18"/>
      <c r="R2776" s="18"/>
      <c r="S2776" s="18"/>
    </row>
    <row r="2777" spans="1:19" x14ac:dyDescent="0.25">
      <c r="A2777" s="9"/>
      <c r="O2777" s="18"/>
      <c r="P2777" s="18"/>
      <c r="Q2777" s="18"/>
      <c r="R2777" s="18"/>
      <c r="S2777" s="18"/>
    </row>
    <row r="2778" spans="1:19" x14ac:dyDescent="0.25">
      <c r="A2778" s="9"/>
      <c r="O2778" s="18"/>
      <c r="P2778" s="18"/>
      <c r="Q2778" s="18"/>
      <c r="R2778" s="18"/>
      <c r="S2778" s="18"/>
    </row>
    <row r="2779" spans="1:19" x14ac:dyDescent="0.25">
      <c r="A2779" s="9"/>
      <c r="O2779" s="18"/>
      <c r="P2779" s="18"/>
      <c r="Q2779" s="18"/>
      <c r="R2779" s="18"/>
      <c r="S2779" s="18"/>
    </row>
    <row r="2780" spans="1:19" x14ac:dyDescent="0.25">
      <c r="A2780" s="9"/>
      <c r="O2780" s="18"/>
      <c r="P2780" s="18"/>
      <c r="Q2780" s="18"/>
      <c r="R2780" s="18"/>
      <c r="S2780" s="18"/>
    </row>
    <row r="2781" spans="1:19" x14ac:dyDescent="0.25">
      <c r="A2781" s="9"/>
      <c r="O2781" s="18"/>
      <c r="P2781" s="18"/>
      <c r="Q2781" s="18"/>
      <c r="R2781" s="18"/>
      <c r="S2781" s="18"/>
    </row>
    <row r="2782" spans="1:19" x14ac:dyDescent="0.25">
      <c r="A2782" s="9"/>
      <c r="O2782" s="18"/>
      <c r="P2782" s="18"/>
      <c r="Q2782" s="18"/>
      <c r="R2782" s="18"/>
      <c r="S2782" s="18"/>
    </row>
    <row r="2783" spans="1:19" x14ac:dyDescent="0.25">
      <c r="A2783" s="9"/>
      <c r="O2783" s="18"/>
      <c r="P2783" s="18"/>
      <c r="Q2783" s="18"/>
      <c r="R2783" s="18"/>
      <c r="S2783" s="18"/>
    </row>
    <row r="2784" spans="1:19" x14ac:dyDescent="0.25">
      <c r="A2784" s="9"/>
      <c r="O2784" s="18"/>
      <c r="P2784" s="18"/>
      <c r="Q2784" s="18"/>
      <c r="R2784" s="18"/>
      <c r="S2784" s="18"/>
    </row>
    <row r="2785" spans="1:19" x14ac:dyDescent="0.25">
      <c r="A2785" s="9"/>
      <c r="O2785" s="18"/>
      <c r="P2785" s="18"/>
      <c r="Q2785" s="18"/>
      <c r="R2785" s="18"/>
      <c r="S2785" s="18"/>
    </row>
    <row r="2786" spans="1:19" x14ac:dyDescent="0.25">
      <c r="A2786" s="9"/>
      <c r="O2786" s="18"/>
      <c r="P2786" s="18"/>
      <c r="Q2786" s="18"/>
      <c r="R2786" s="18"/>
      <c r="S2786" s="18"/>
    </row>
    <row r="2787" spans="1:19" x14ac:dyDescent="0.25">
      <c r="A2787" s="9"/>
      <c r="O2787" s="18"/>
      <c r="P2787" s="18"/>
      <c r="Q2787" s="18"/>
      <c r="R2787" s="18"/>
      <c r="S2787" s="18"/>
    </row>
    <row r="2788" spans="1:19" x14ac:dyDescent="0.25">
      <c r="A2788" s="9"/>
      <c r="O2788" s="18"/>
      <c r="P2788" s="18"/>
      <c r="Q2788" s="18"/>
      <c r="R2788" s="18"/>
      <c r="S2788" s="18"/>
    </row>
    <row r="2789" spans="1:19" x14ac:dyDescent="0.25">
      <c r="A2789" s="9"/>
      <c r="O2789" s="18"/>
      <c r="P2789" s="18"/>
      <c r="Q2789" s="18"/>
      <c r="R2789" s="18"/>
      <c r="S2789" s="18"/>
    </row>
    <row r="2790" spans="1:19" x14ac:dyDescent="0.25">
      <c r="A2790" s="9"/>
      <c r="O2790" s="18"/>
      <c r="P2790" s="18"/>
      <c r="Q2790" s="18"/>
      <c r="R2790" s="18"/>
      <c r="S2790" s="18"/>
    </row>
    <row r="2791" spans="1:19" x14ac:dyDescent="0.25">
      <c r="A2791" s="9"/>
      <c r="O2791" s="18"/>
      <c r="P2791" s="18"/>
      <c r="Q2791" s="18"/>
      <c r="R2791" s="18"/>
      <c r="S2791" s="18"/>
    </row>
    <row r="2792" spans="1:19" x14ac:dyDescent="0.25">
      <c r="A2792" s="9"/>
      <c r="O2792" s="18"/>
      <c r="P2792" s="18"/>
      <c r="Q2792" s="18"/>
      <c r="R2792" s="18"/>
      <c r="S2792" s="18"/>
    </row>
    <row r="2793" spans="1:19" x14ac:dyDescent="0.25">
      <c r="A2793" s="9"/>
      <c r="O2793" s="18"/>
      <c r="P2793" s="18"/>
      <c r="Q2793" s="18"/>
      <c r="R2793" s="18"/>
      <c r="S2793" s="18"/>
    </row>
    <row r="2794" spans="1:19" x14ac:dyDescent="0.25">
      <c r="A2794" s="9"/>
      <c r="O2794" s="18"/>
      <c r="P2794" s="18"/>
      <c r="Q2794" s="18"/>
      <c r="R2794" s="18"/>
      <c r="S2794" s="18"/>
    </row>
    <row r="2795" spans="1:19" x14ac:dyDescent="0.25">
      <c r="A2795" s="9"/>
      <c r="O2795" s="18"/>
      <c r="P2795" s="18"/>
      <c r="Q2795" s="18"/>
      <c r="R2795" s="18"/>
      <c r="S2795" s="18"/>
    </row>
    <row r="2796" spans="1:19" x14ac:dyDescent="0.25">
      <c r="A2796" s="9"/>
      <c r="O2796" s="18"/>
      <c r="P2796" s="18"/>
      <c r="Q2796" s="18"/>
      <c r="R2796" s="18"/>
      <c r="S2796" s="18"/>
    </row>
    <row r="2797" spans="1:19" x14ac:dyDescent="0.25">
      <c r="A2797" s="9"/>
      <c r="O2797" s="18"/>
      <c r="P2797" s="18"/>
      <c r="Q2797" s="18"/>
      <c r="R2797" s="18"/>
      <c r="S2797" s="18"/>
    </row>
    <row r="2798" spans="1:19" x14ac:dyDescent="0.25">
      <c r="A2798" s="9"/>
      <c r="O2798" s="18"/>
      <c r="P2798" s="18"/>
      <c r="Q2798" s="18"/>
      <c r="R2798" s="18"/>
      <c r="S2798" s="18"/>
    </row>
    <row r="2799" spans="1:19" x14ac:dyDescent="0.25">
      <c r="A2799" s="9"/>
      <c r="O2799" s="18"/>
      <c r="P2799" s="18"/>
      <c r="Q2799" s="18"/>
      <c r="R2799" s="18"/>
      <c r="S2799" s="18"/>
    </row>
    <row r="2800" spans="1:19" x14ac:dyDescent="0.25">
      <c r="A2800" s="9"/>
      <c r="O2800" s="18"/>
      <c r="P2800" s="18"/>
      <c r="Q2800" s="18"/>
      <c r="R2800" s="18"/>
      <c r="S2800" s="18"/>
    </row>
    <row r="2801" spans="1:19" x14ac:dyDescent="0.25">
      <c r="A2801" s="9"/>
      <c r="O2801" s="18"/>
      <c r="P2801" s="18"/>
      <c r="Q2801" s="18"/>
      <c r="R2801" s="18"/>
      <c r="S2801" s="18"/>
    </row>
    <row r="2802" spans="1:19" x14ac:dyDescent="0.25">
      <c r="A2802" s="9"/>
      <c r="O2802" s="18"/>
      <c r="P2802" s="18"/>
      <c r="Q2802" s="18"/>
      <c r="R2802" s="18"/>
      <c r="S2802" s="18"/>
    </row>
    <row r="2803" spans="1:19" x14ac:dyDescent="0.25">
      <c r="A2803" s="9"/>
      <c r="O2803" s="18"/>
      <c r="P2803" s="18"/>
      <c r="Q2803" s="18"/>
      <c r="R2803" s="18"/>
      <c r="S2803" s="18"/>
    </row>
    <row r="2804" spans="1:19" x14ac:dyDescent="0.25">
      <c r="A2804" s="9"/>
      <c r="O2804" s="18"/>
      <c r="P2804" s="18"/>
      <c r="Q2804" s="18"/>
      <c r="R2804" s="18"/>
      <c r="S2804" s="18"/>
    </row>
    <row r="2805" spans="1:19" x14ac:dyDescent="0.25">
      <c r="A2805" s="9"/>
      <c r="O2805" s="18"/>
      <c r="P2805" s="18"/>
      <c r="Q2805" s="18"/>
      <c r="R2805" s="18"/>
      <c r="S2805" s="18"/>
    </row>
    <row r="2806" spans="1:19" x14ac:dyDescent="0.25">
      <c r="A2806" s="9"/>
      <c r="O2806" s="18"/>
      <c r="P2806" s="18"/>
      <c r="Q2806" s="18"/>
      <c r="R2806" s="18"/>
      <c r="S2806" s="18"/>
    </row>
    <row r="2807" spans="1:19" x14ac:dyDescent="0.25">
      <c r="A2807" s="9"/>
      <c r="O2807" s="18"/>
      <c r="P2807" s="18"/>
      <c r="Q2807" s="18"/>
      <c r="R2807" s="18"/>
      <c r="S2807" s="18"/>
    </row>
    <row r="2808" spans="1:19" x14ac:dyDescent="0.25">
      <c r="A2808" s="9"/>
      <c r="O2808" s="18"/>
      <c r="P2808" s="18"/>
      <c r="Q2808" s="18"/>
      <c r="R2808" s="18"/>
      <c r="S2808" s="18"/>
    </row>
    <row r="2809" spans="1:19" x14ac:dyDescent="0.25">
      <c r="A2809" s="9"/>
      <c r="O2809" s="18"/>
      <c r="P2809" s="18"/>
      <c r="Q2809" s="18"/>
      <c r="R2809" s="18"/>
      <c r="S2809" s="18"/>
    </row>
    <row r="2810" spans="1:19" x14ac:dyDescent="0.25">
      <c r="A2810" s="9"/>
      <c r="O2810" s="18"/>
      <c r="P2810" s="18"/>
      <c r="Q2810" s="18"/>
      <c r="R2810" s="18"/>
      <c r="S2810" s="18"/>
    </row>
    <row r="2811" spans="1:19" x14ac:dyDescent="0.25">
      <c r="A2811" s="9"/>
      <c r="O2811" s="18"/>
      <c r="P2811" s="18"/>
      <c r="Q2811" s="18"/>
      <c r="R2811" s="18"/>
      <c r="S2811" s="18"/>
    </row>
    <row r="2812" spans="1:19" x14ac:dyDescent="0.25">
      <c r="A2812" s="9"/>
      <c r="O2812" s="18"/>
      <c r="P2812" s="18"/>
      <c r="Q2812" s="18"/>
      <c r="R2812" s="18"/>
      <c r="S2812" s="18"/>
    </row>
    <row r="2813" spans="1:19" x14ac:dyDescent="0.25">
      <c r="A2813" s="9"/>
      <c r="O2813" s="18"/>
      <c r="P2813" s="18"/>
      <c r="Q2813" s="18"/>
      <c r="R2813" s="18"/>
      <c r="S2813" s="18"/>
    </row>
    <row r="2814" spans="1:19" x14ac:dyDescent="0.25">
      <c r="A2814" s="9"/>
      <c r="O2814" s="18"/>
      <c r="P2814" s="18"/>
      <c r="Q2814" s="18"/>
      <c r="R2814" s="18"/>
      <c r="S2814" s="18"/>
    </row>
    <row r="2815" spans="1:19" x14ac:dyDescent="0.25">
      <c r="A2815" s="9"/>
      <c r="O2815" s="18"/>
      <c r="P2815" s="18"/>
      <c r="Q2815" s="18"/>
      <c r="R2815" s="18"/>
      <c r="S2815" s="18"/>
    </row>
    <row r="2816" spans="1:19" x14ac:dyDescent="0.25">
      <c r="A2816" s="9"/>
      <c r="O2816" s="18"/>
      <c r="P2816" s="18"/>
      <c r="Q2816" s="18"/>
      <c r="R2816" s="18"/>
      <c r="S2816" s="18"/>
    </row>
    <row r="2817" spans="1:19" x14ac:dyDescent="0.25">
      <c r="A2817" s="9"/>
      <c r="O2817" s="18"/>
      <c r="P2817" s="18"/>
      <c r="Q2817" s="18"/>
      <c r="R2817" s="18"/>
      <c r="S2817" s="18"/>
    </row>
    <row r="2818" spans="1:19" x14ac:dyDescent="0.25">
      <c r="A2818" s="9"/>
      <c r="O2818" s="18"/>
      <c r="P2818" s="18"/>
      <c r="Q2818" s="18"/>
      <c r="R2818" s="18"/>
      <c r="S2818" s="18"/>
    </row>
    <row r="2819" spans="1:19" x14ac:dyDescent="0.25">
      <c r="A2819" s="9"/>
      <c r="O2819" s="18"/>
      <c r="P2819" s="18"/>
      <c r="Q2819" s="18"/>
      <c r="R2819" s="18"/>
      <c r="S2819" s="18"/>
    </row>
    <row r="2820" spans="1:19" x14ac:dyDescent="0.25">
      <c r="A2820" s="9"/>
      <c r="O2820" s="18"/>
      <c r="P2820" s="18"/>
      <c r="Q2820" s="18"/>
      <c r="R2820" s="18"/>
      <c r="S2820" s="18"/>
    </row>
    <row r="2821" spans="1:19" x14ac:dyDescent="0.25">
      <c r="A2821" s="9"/>
      <c r="O2821" s="18"/>
      <c r="P2821" s="18"/>
      <c r="Q2821" s="18"/>
      <c r="R2821" s="18"/>
      <c r="S2821" s="18"/>
    </row>
    <row r="2822" spans="1:19" x14ac:dyDescent="0.25">
      <c r="A2822" s="9"/>
      <c r="O2822" s="18"/>
      <c r="P2822" s="18"/>
      <c r="Q2822" s="18"/>
      <c r="R2822" s="18"/>
      <c r="S2822" s="18"/>
    </row>
    <row r="2823" spans="1:19" x14ac:dyDescent="0.25">
      <c r="A2823" s="9"/>
      <c r="O2823" s="18"/>
      <c r="P2823" s="18"/>
      <c r="Q2823" s="18"/>
      <c r="R2823" s="18"/>
      <c r="S2823" s="18"/>
    </row>
    <row r="2824" spans="1:19" x14ac:dyDescent="0.25">
      <c r="A2824" s="9"/>
      <c r="O2824" s="18"/>
      <c r="P2824" s="18"/>
      <c r="Q2824" s="18"/>
      <c r="R2824" s="18"/>
      <c r="S2824" s="18"/>
    </row>
    <row r="2825" spans="1:19" x14ac:dyDescent="0.25">
      <c r="A2825" s="9"/>
      <c r="O2825" s="18"/>
      <c r="P2825" s="18"/>
      <c r="Q2825" s="18"/>
      <c r="R2825" s="18"/>
      <c r="S2825" s="18"/>
    </row>
    <row r="2826" spans="1:19" x14ac:dyDescent="0.25">
      <c r="A2826" s="9"/>
      <c r="O2826" s="18"/>
      <c r="P2826" s="18"/>
      <c r="Q2826" s="18"/>
      <c r="R2826" s="18"/>
      <c r="S2826" s="18"/>
    </row>
    <row r="2827" spans="1:19" x14ac:dyDescent="0.25">
      <c r="A2827" s="9"/>
      <c r="O2827" s="18"/>
      <c r="P2827" s="18"/>
      <c r="Q2827" s="18"/>
      <c r="R2827" s="18"/>
      <c r="S2827" s="18"/>
    </row>
    <row r="2828" spans="1:19" x14ac:dyDescent="0.25">
      <c r="A2828" s="9"/>
      <c r="O2828" s="18"/>
      <c r="P2828" s="18"/>
      <c r="Q2828" s="18"/>
      <c r="R2828" s="18"/>
      <c r="S2828" s="18"/>
    </row>
    <row r="2829" spans="1:19" x14ac:dyDescent="0.25">
      <c r="A2829" s="9"/>
      <c r="O2829" s="18"/>
      <c r="P2829" s="18"/>
      <c r="Q2829" s="18"/>
      <c r="R2829" s="18"/>
      <c r="S2829" s="18"/>
    </row>
    <row r="2830" spans="1:19" x14ac:dyDescent="0.25">
      <c r="A2830" s="9"/>
      <c r="O2830" s="18"/>
      <c r="P2830" s="18"/>
      <c r="Q2830" s="18"/>
      <c r="R2830" s="18"/>
      <c r="S2830" s="18"/>
    </row>
    <row r="2831" spans="1:19" x14ac:dyDescent="0.25">
      <c r="A2831" s="9"/>
      <c r="O2831" s="18"/>
      <c r="P2831" s="18"/>
      <c r="Q2831" s="18"/>
      <c r="R2831" s="18"/>
      <c r="S2831" s="18"/>
    </row>
    <row r="2832" spans="1:19" x14ac:dyDescent="0.25">
      <c r="A2832" s="9"/>
      <c r="O2832" s="18"/>
      <c r="P2832" s="18"/>
      <c r="Q2832" s="18"/>
      <c r="R2832" s="18"/>
      <c r="S2832" s="18"/>
    </row>
    <row r="2833" spans="1:19" x14ac:dyDescent="0.25">
      <c r="A2833" s="9"/>
      <c r="O2833" s="18"/>
      <c r="P2833" s="18"/>
      <c r="Q2833" s="18"/>
      <c r="R2833" s="18"/>
      <c r="S2833" s="18"/>
    </row>
    <row r="2834" spans="1:19" x14ac:dyDescent="0.25">
      <c r="A2834" s="9"/>
      <c r="O2834" s="18"/>
      <c r="P2834" s="18"/>
      <c r="Q2834" s="18"/>
      <c r="R2834" s="18"/>
      <c r="S2834" s="18"/>
    </row>
    <row r="2835" spans="1:19" x14ac:dyDescent="0.25">
      <c r="A2835" s="9"/>
      <c r="O2835" s="18"/>
      <c r="P2835" s="18"/>
      <c r="Q2835" s="18"/>
      <c r="R2835" s="18"/>
      <c r="S2835" s="18"/>
    </row>
    <row r="2836" spans="1:19" x14ac:dyDescent="0.25">
      <c r="A2836" s="9"/>
      <c r="O2836" s="18"/>
      <c r="P2836" s="18"/>
      <c r="Q2836" s="18"/>
      <c r="R2836" s="18"/>
      <c r="S2836" s="18"/>
    </row>
    <row r="2837" spans="1:19" x14ac:dyDescent="0.25">
      <c r="A2837" s="9"/>
      <c r="O2837" s="18"/>
      <c r="P2837" s="18"/>
      <c r="Q2837" s="18"/>
      <c r="R2837" s="18"/>
      <c r="S2837" s="18"/>
    </row>
    <row r="2838" spans="1:19" x14ac:dyDescent="0.25">
      <c r="A2838" s="9"/>
      <c r="O2838" s="18"/>
      <c r="P2838" s="18"/>
      <c r="Q2838" s="18"/>
      <c r="R2838" s="18"/>
      <c r="S2838" s="18"/>
    </row>
    <row r="2839" spans="1:19" x14ac:dyDescent="0.25">
      <c r="A2839" s="9"/>
      <c r="O2839" s="18"/>
      <c r="P2839" s="18"/>
      <c r="Q2839" s="18"/>
      <c r="R2839" s="18"/>
      <c r="S2839" s="18"/>
    </row>
    <row r="2840" spans="1:19" x14ac:dyDescent="0.25">
      <c r="A2840" s="9"/>
      <c r="O2840" s="18"/>
      <c r="P2840" s="18"/>
      <c r="Q2840" s="18"/>
      <c r="R2840" s="18"/>
      <c r="S2840" s="18"/>
    </row>
    <row r="2841" spans="1:19" x14ac:dyDescent="0.25">
      <c r="A2841" s="9"/>
      <c r="O2841" s="18"/>
      <c r="P2841" s="18"/>
      <c r="Q2841" s="18"/>
      <c r="R2841" s="18"/>
      <c r="S2841" s="18"/>
    </row>
    <row r="2842" spans="1:19" x14ac:dyDescent="0.25">
      <c r="A2842" s="9"/>
      <c r="O2842" s="18"/>
      <c r="P2842" s="18"/>
      <c r="Q2842" s="18"/>
      <c r="R2842" s="18"/>
      <c r="S2842" s="18"/>
    </row>
    <row r="2843" spans="1:19" x14ac:dyDescent="0.25">
      <c r="A2843" s="9"/>
      <c r="O2843" s="18"/>
      <c r="P2843" s="18"/>
      <c r="Q2843" s="18"/>
      <c r="R2843" s="18"/>
      <c r="S2843" s="18"/>
    </row>
    <row r="2844" spans="1:19" x14ac:dyDescent="0.25">
      <c r="A2844" s="9"/>
      <c r="O2844" s="18"/>
      <c r="P2844" s="18"/>
      <c r="Q2844" s="18"/>
      <c r="R2844" s="18"/>
      <c r="S2844" s="18"/>
    </row>
    <row r="2845" spans="1:19" x14ac:dyDescent="0.25">
      <c r="A2845" s="9"/>
      <c r="O2845" s="18"/>
      <c r="P2845" s="18"/>
      <c r="Q2845" s="18"/>
      <c r="R2845" s="18"/>
      <c r="S2845" s="18"/>
    </row>
    <row r="2846" spans="1:19" x14ac:dyDescent="0.25">
      <c r="A2846" s="9"/>
      <c r="O2846" s="18"/>
      <c r="P2846" s="18"/>
      <c r="Q2846" s="18"/>
      <c r="R2846" s="18"/>
      <c r="S2846" s="18"/>
    </row>
    <row r="2847" spans="1:19" x14ac:dyDescent="0.25">
      <c r="A2847" s="9"/>
      <c r="O2847" s="18"/>
      <c r="P2847" s="18"/>
      <c r="Q2847" s="18"/>
      <c r="R2847" s="18"/>
      <c r="S2847" s="18"/>
    </row>
    <row r="2848" spans="1:19" x14ac:dyDescent="0.25">
      <c r="A2848" s="9"/>
      <c r="O2848" s="18"/>
      <c r="P2848" s="18"/>
      <c r="Q2848" s="18"/>
      <c r="R2848" s="18"/>
      <c r="S2848" s="18"/>
    </row>
    <row r="2849" spans="1:19" x14ac:dyDescent="0.25">
      <c r="A2849" s="9"/>
      <c r="O2849" s="18"/>
      <c r="P2849" s="18"/>
      <c r="Q2849" s="18"/>
      <c r="R2849" s="18"/>
      <c r="S2849" s="18"/>
    </row>
    <row r="2850" spans="1:19" x14ac:dyDescent="0.25">
      <c r="A2850" s="9"/>
      <c r="O2850" s="18"/>
      <c r="P2850" s="18"/>
      <c r="Q2850" s="18"/>
      <c r="R2850" s="18"/>
      <c r="S2850" s="18"/>
    </row>
    <row r="2851" spans="1:19" x14ac:dyDescent="0.25">
      <c r="A2851" s="9"/>
      <c r="O2851" s="18"/>
      <c r="P2851" s="18"/>
      <c r="Q2851" s="18"/>
      <c r="R2851" s="18"/>
      <c r="S2851" s="18"/>
    </row>
    <row r="2852" spans="1:19" x14ac:dyDescent="0.25">
      <c r="A2852" s="9"/>
      <c r="O2852" s="18"/>
      <c r="P2852" s="18"/>
      <c r="Q2852" s="18"/>
      <c r="R2852" s="18"/>
      <c r="S2852" s="18"/>
    </row>
    <row r="2853" spans="1:19" x14ac:dyDescent="0.25">
      <c r="A2853" s="9"/>
      <c r="O2853" s="18"/>
      <c r="P2853" s="18"/>
      <c r="Q2853" s="18"/>
      <c r="R2853" s="18"/>
      <c r="S2853" s="18"/>
    </row>
    <row r="2854" spans="1:19" x14ac:dyDescent="0.25">
      <c r="A2854" s="9"/>
      <c r="O2854" s="18"/>
      <c r="P2854" s="18"/>
      <c r="Q2854" s="18"/>
      <c r="R2854" s="18"/>
      <c r="S2854" s="18"/>
    </row>
    <row r="2855" spans="1:19" x14ac:dyDescent="0.25">
      <c r="A2855" s="9"/>
      <c r="O2855" s="18"/>
      <c r="P2855" s="18"/>
      <c r="Q2855" s="18"/>
      <c r="R2855" s="18"/>
      <c r="S2855" s="18"/>
    </row>
    <row r="2856" spans="1:19" x14ac:dyDescent="0.25">
      <c r="A2856" s="9"/>
      <c r="O2856" s="18"/>
      <c r="P2856" s="18"/>
      <c r="Q2856" s="18"/>
      <c r="R2856" s="18"/>
      <c r="S2856" s="18"/>
    </row>
    <row r="2857" spans="1:19" x14ac:dyDescent="0.25">
      <c r="A2857" s="9"/>
      <c r="O2857" s="18"/>
      <c r="P2857" s="18"/>
      <c r="Q2857" s="18"/>
      <c r="R2857" s="18"/>
      <c r="S2857" s="18"/>
    </row>
    <row r="2858" spans="1:19" x14ac:dyDescent="0.25">
      <c r="A2858" s="9"/>
      <c r="O2858" s="18"/>
      <c r="P2858" s="18"/>
      <c r="Q2858" s="18"/>
      <c r="R2858" s="18"/>
      <c r="S2858" s="18"/>
    </row>
    <row r="2859" spans="1:19" x14ac:dyDescent="0.25">
      <c r="A2859" s="9"/>
      <c r="O2859" s="18"/>
      <c r="P2859" s="18"/>
      <c r="Q2859" s="18"/>
      <c r="R2859" s="18"/>
      <c r="S2859" s="18"/>
    </row>
    <row r="2860" spans="1:19" x14ac:dyDescent="0.25">
      <c r="A2860" s="9"/>
      <c r="O2860" s="18"/>
      <c r="P2860" s="18"/>
      <c r="Q2860" s="18"/>
      <c r="R2860" s="18"/>
      <c r="S2860" s="18"/>
    </row>
    <row r="2861" spans="1:19" x14ac:dyDescent="0.25">
      <c r="A2861" s="9"/>
      <c r="O2861" s="18"/>
      <c r="P2861" s="18"/>
      <c r="Q2861" s="18"/>
      <c r="R2861" s="18"/>
      <c r="S2861" s="18"/>
    </row>
    <row r="2862" spans="1:19" x14ac:dyDescent="0.25">
      <c r="A2862" s="9"/>
      <c r="O2862" s="18"/>
      <c r="P2862" s="18"/>
      <c r="Q2862" s="18"/>
      <c r="R2862" s="18"/>
      <c r="S2862" s="18"/>
    </row>
    <row r="2863" spans="1:19" x14ac:dyDescent="0.25">
      <c r="A2863" s="9"/>
      <c r="O2863" s="18"/>
      <c r="P2863" s="18"/>
      <c r="Q2863" s="18"/>
      <c r="R2863" s="18"/>
      <c r="S2863" s="18"/>
    </row>
    <row r="2864" spans="1:19" x14ac:dyDescent="0.25">
      <c r="A2864" s="9"/>
      <c r="O2864" s="18"/>
      <c r="P2864" s="18"/>
      <c r="Q2864" s="18"/>
      <c r="R2864" s="18"/>
      <c r="S2864" s="18"/>
    </row>
    <row r="2865" spans="1:19" x14ac:dyDescent="0.25">
      <c r="A2865" s="9"/>
      <c r="O2865" s="18"/>
      <c r="P2865" s="18"/>
      <c r="Q2865" s="18"/>
      <c r="R2865" s="18"/>
      <c r="S2865" s="18"/>
    </row>
    <row r="2866" spans="1:19" x14ac:dyDescent="0.25">
      <c r="A2866" s="9"/>
      <c r="O2866" s="18"/>
      <c r="P2866" s="18"/>
      <c r="Q2866" s="18"/>
      <c r="R2866" s="18"/>
      <c r="S2866" s="18"/>
    </row>
    <row r="2867" spans="1:19" x14ac:dyDescent="0.25">
      <c r="A2867" s="9"/>
      <c r="O2867" s="18"/>
      <c r="P2867" s="18"/>
      <c r="Q2867" s="18"/>
      <c r="R2867" s="18"/>
      <c r="S2867" s="18"/>
    </row>
    <row r="2868" spans="1:19" x14ac:dyDescent="0.25">
      <c r="A2868" s="9"/>
      <c r="O2868" s="18"/>
      <c r="P2868" s="18"/>
      <c r="Q2868" s="18"/>
      <c r="R2868" s="18"/>
      <c r="S2868" s="18"/>
    </row>
    <row r="2869" spans="1:19" x14ac:dyDescent="0.25">
      <c r="A2869" s="9"/>
      <c r="O2869" s="18"/>
      <c r="P2869" s="18"/>
      <c r="Q2869" s="18"/>
      <c r="R2869" s="18"/>
      <c r="S2869" s="18"/>
    </row>
    <row r="2870" spans="1:19" x14ac:dyDescent="0.25">
      <c r="A2870" s="9"/>
      <c r="O2870" s="18"/>
      <c r="P2870" s="18"/>
      <c r="Q2870" s="18"/>
      <c r="R2870" s="18"/>
      <c r="S2870" s="18"/>
    </row>
    <row r="2871" spans="1:19" x14ac:dyDescent="0.25">
      <c r="A2871" s="9"/>
      <c r="O2871" s="18"/>
      <c r="P2871" s="18"/>
      <c r="Q2871" s="18"/>
      <c r="R2871" s="18"/>
      <c r="S2871" s="18"/>
    </row>
    <row r="2872" spans="1:19" x14ac:dyDescent="0.25">
      <c r="A2872" s="9"/>
      <c r="O2872" s="18"/>
      <c r="P2872" s="18"/>
      <c r="Q2872" s="18"/>
      <c r="R2872" s="18"/>
      <c r="S2872" s="18"/>
    </row>
    <row r="2873" spans="1:19" x14ac:dyDescent="0.25">
      <c r="A2873" s="9"/>
      <c r="O2873" s="18"/>
      <c r="P2873" s="18"/>
      <c r="Q2873" s="18"/>
      <c r="R2873" s="18"/>
      <c r="S2873" s="18"/>
    </row>
    <row r="2874" spans="1:19" x14ac:dyDescent="0.25">
      <c r="A2874" s="9"/>
      <c r="O2874" s="18"/>
      <c r="P2874" s="18"/>
      <c r="Q2874" s="18"/>
      <c r="R2874" s="18"/>
      <c r="S2874" s="18"/>
    </row>
    <row r="2875" spans="1:19" x14ac:dyDescent="0.25">
      <c r="A2875" s="9"/>
      <c r="O2875" s="18"/>
      <c r="P2875" s="18"/>
      <c r="Q2875" s="18"/>
      <c r="R2875" s="18"/>
      <c r="S2875" s="18"/>
    </row>
    <row r="2876" spans="1:19" x14ac:dyDescent="0.25">
      <c r="A2876" s="9"/>
      <c r="O2876" s="18"/>
      <c r="P2876" s="18"/>
      <c r="Q2876" s="18"/>
      <c r="R2876" s="18"/>
      <c r="S2876" s="18"/>
    </row>
    <row r="2877" spans="1:19" x14ac:dyDescent="0.25">
      <c r="A2877" s="9"/>
      <c r="O2877" s="18"/>
      <c r="P2877" s="18"/>
      <c r="Q2877" s="18"/>
      <c r="R2877" s="18"/>
      <c r="S2877" s="18"/>
    </row>
    <row r="2878" spans="1:19" x14ac:dyDescent="0.25">
      <c r="A2878" s="9"/>
      <c r="O2878" s="18"/>
      <c r="P2878" s="18"/>
      <c r="Q2878" s="18"/>
      <c r="R2878" s="18"/>
      <c r="S2878" s="18"/>
    </row>
    <row r="2879" spans="1:19" x14ac:dyDescent="0.25">
      <c r="A2879" s="9"/>
      <c r="O2879" s="18"/>
      <c r="P2879" s="18"/>
      <c r="Q2879" s="18"/>
      <c r="R2879" s="18"/>
      <c r="S2879" s="18"/>
    </row>
    <row r="2880" spans="1:19" x14ac:dyDescent="0.25">
      <c r="A2880" s="9"/>
      <c r="O2880" s="18"/>
      <c r="P2880" s="18"/>
      <c r="Q2880" s="18"/>
      <c r="R2880" s="18"/>
      <c r="S2880" s="18"/>
    </row>
    <row r="2881" spans="1:19" x14ac:dyDescent="0.25">
      <c r="A2881" s="9"/>
      <c r="O2881" s="18"/>
      <c r="P2881" s="18"/>
      <c r="Q2881" s="18"/>
      <c r="R2881" s="18"/>
      <c r="S2881" s="18"/>
    </row>
    <row r="2882" spans="1:19" x14ac:dyDescent="0.25">
      <c r="A2882" s="9"/>
      <c r="O2882" s="18"/>
      <c r="P2882" s="18"/>
      <c r="Q2882" s="18"/>
      <c r="R2882" s="18"/>
      <c r="S2882" s="18"/>
    </row>
    <row r="2883" spans="1:19" x14ac:dyDescent="0.25">
      <c r="A2883" s="9"/>
      <c r="O2883" s="18"/>
      <c r="P2883" s="18"/>
      <c r="Q2883" s="18"/>
      <c r="R2883" s="18"/>
      <c r="S2883" s="18"/>
    </row>
    <row r="2884" spans="1:19" x14ac:dyDescent="0.25">
      <c r="A2884" s="9"/>
      <c r="O2884" s="18"/>
      <c r="P2884" s="18"/>
      <c r="Q2884" s="18"/>
      <c r="R2884" s="18"/>
      <c r="S2884" s="18"/>
    </row>
    <row r="2885" spans="1:19" x14ac:dyDescent="0.25">
      <c r="A2885" s="9"/>
      <c r="O2885" s="18"/>
      <c r="P2885" s="18"/>
      <c r="Q2885" s="18"/>
      <c r="R2885" s="18"/>
      <c r="S2885" s="18"/>
    </row>
    <row r="2886" spans="1:19" x14ac:dyDescent="0.25">
      <c r="A2886" s="9"/>
      <c r="O2886" s="18"/>
      <c r="P2886" s="18"/>
      <c r="Q2886" s="18"/>
      <c r="R2886" s="18"/>
      <c r="S2886" s="18"/>
    </row>
    <row r="2887" spans="1:19" x14ac:dyDescent="0.25">
      <c r="A2887" s="9"/>
      <c r="O2887" s="18"/>
      <c r="P2887" s="18"/>
      <c r="Q2887" s="18"/>
      <c r="R2887" s="18"/>
      <c r="S2887" s="18"/>
    </row>
    <row r="2888" spans="1:19" x14ac:dyDescent="0.25">
      <c r="A2888" s="9"/>
      <c r="O2888" s="18"/>
      <c r="P2888" s="18"/>
      <c r="Q2888" s="18"/>
      <c r="R2888" s="18"/>
      <c r="S2888" s="18"/>
    </row>
    <row r="2889" spans="1:19" x14ac:dyDescent="0.25">
      <c r="A2889" s="9"/>
      <c r="O2889" s="18"/>
      <c r="P2889" s="18"/>
      <c r="Q2889" s="18"/>
      <c r="R2889" s="18"/>
      <c r="S2889" s="18"/>
    </row>
    <row r="2890" spans="1:19" x14ac:dyDescent="0.25">
      <c r="A2890" s="9"/>
      <c r="O2890" s="18"/>
      <c r="P2890" s="18"/>
      <c r="Q2890" s="18"/>
      <c r="R2890" s="18"/>
      <c r="S2890" s="18"/>
    </row>
    <row r="2891" spans="1:19" x14ac:dyDescent="0.25">
      <c r="A2891" s="9"/>
      <c r="O2891" s="18"/>
      <c r="P2891" s="18"/>
      <c r="Q2891" s="18"/>
      <c r="R2891" s="18"/>
      <c r="S2891" s="18"/>
    </row>
    <row r="2892" spans="1:19" x14ac:dyDescent="0.25">
      <c r="A2892" s="9"/>
      <c r="O2892" s="18"/>
      <c r="P2892" s="18"/>
      <c r="Q2892" s="18"/>
      <c r="R2892" s="18"/>
      <c r="S2892" s="18"/>
    </row>
    <row r="2893" spans="1:19" x14ac:dyDescent="0.25">
      <c r="A2893" s="9"/>
      <c r="O2893" s="18"/>
      <c r="P2893" s="18"/>
      <c r="Q2893" s="18"/>
      <c r="R2893" s="18"/>
      <c r="S2893" s="18"/>
    </row>
    <row r="2894" spans="1:19" x14ac:dyDescent="0.25">
      <c r="A2894" s="9"/>
      <c r="O2894" s="18"/>
      <c r="P2894" s="18"/>
      <c r="Q2894" s="18"/>
      <c r="R2894" s="18"/>
      <c r="S2894" s="18"/>
    </row>
    <row r="2895" spans="1:19" x14ac:dyDescent="0.25">
      <c r="A2895" s="9"/>
      <c r="O2895" s="18"/>
      <c r="P2895" s="18"/>
      <c r="Q2895" s="18"/>
      <c r="R2895" s="18"/>
      <c r="S2895" s="18"/>
    </row>
    <row r="2896" spans="1:19" x14ac:dyDescent="0.25">
      <c r="A2896" s="9"/>
      <c r="O2896" s="18"/>
      <c r="P2896" s="18"/>
      <c r="Q2896" s="18"/>
      <c r="R2896" s="18"/>
      <c r="S2896" s="18"/>
    </row>
    <row r="2897" spans="1:19" x14ac:dyDescent="0.25">
      <c r="A2897" s="9"/>
      <c r="O2897" s="18"/>
      <c r="P2897" s="18"/>
      <c r="Q2897" s="18"/>
      <c r="R2897" s="18"/>
      <c r="S2897" s="18"/>
    </row>
    <row r="2898" spans="1:19" x14ac:dyDescent="0.25">
      <c r="A2898" s="9"/>
      <c r="O2898" s="18"/>
      <c r="P2898" s="18"/>
      <c r="Q2898" s="18"/>
      <c r="R2898" s="18"/>
      <c r="S2898" s="18"/>
    </row>
    <row r="2899" spans="1:19" x14ac:dyDescent="0.25">
      <c r="A2899" s="9"/>
      <c r="O2899" s="18"/>
      <c r="P2899" s="18"/>
      <c r="Q2899" s="18"/>
      <c r="R2899" s="18"/>
      <c r="S2899" s="18"/>
    </row>
    <row r="2900" spans="1:19" x14ac:dyDescent="0.25">
      <c r="A2900" s="9"/>
      <c r="O2900" s="18"/>
      <c r="P2900" s="18"/>
      <c r="Q2900" s="18"/>
      <c r="R2900" s="18"/>
      <c r="S2900" s="18"/>
    </row>
    <row r="2901" spans="1:19" x14ac:dyDescent="0.25">
      <c r="A2901" s="9"/>
      <c r="O2901" s="18"/>
      <c r="P2901" s="18"/>
      <c r="Q2901" s="18"/>
      <c r="R2901" s="18"/>
      <c r="S2901" s="18"/>
    </row>
    <row r="2902" spans="1:19" x14ac:dyDescent="0.25">
      <c r="A2902" s="9"/>
      <c r="O2902" s="18"/>
      <c r="P2902" s="18"/>
      <c r="Q2902" s="18"/>
      <c r="R2902" s="18"/>
      <c r="S2902" s="18"/>
    </row>
    <row r="2903" spans="1:19" x14ac:dyDescent="0.25">
      <c r="A2903" s="9"/>
      <c r="O2903" s="18"/>
      <c r="P2903" s="18"/>
      <c r="Q2903" s="18"/>
      <c r="R2903" s="18"/>
      <c r="S2903" s="18"/>
    </row>
    <row r="2904" spans="1:19" x14ac:dyDescent="0.25">
      <c r="A2904" s="9"/>
      <c r="O2904" s="18"/>
      <c r="P2904" s="18"/>
      <c r="Q2904" s="18"/>
      <c r="R2904" s="18"/>
      <c r="S2904" s="18"/>
    </row>
    <row r="2905" spans="1:19" x14ac:dyDescent="0.25">
      <c r="A2905" s="9"/>
      <c r="O2905" s="18"/>
      <c r="P2905" s="18"/>
      <c r="Q2905" s="18"/>
      <c r="R2905" s="18"/>
      <c r="S2905" s="18"/>
    </row>
    <row r="2906" spans="1:19" x14ac:dyDescent="0.25">
      <c r="A2906" s="9"/>
      <c r="O2906" s="18"/>
      <c r="P2906" s="18"/>
      <c r="Q2906" s="18"/>
      <c r="R2906" s="18"/>
      <c r="S2906" s="18"/>
    </row>
    <row r="2907" spans="1:19" x14ac:dyDescent="0.25">
      <c r="A2907" s="9"/>
      <c r="O2907" s="18"/>
      <c r="P2907" s="18"/>
      <c r="Q2907" s="18"/>
      <c r="R2907" s="18"/>
      <c r="S2907" s="18"/>
    </row>
    <row r="2908" spans="1:19" x14ac:dyDescent="0.25">
      <c r="A2908" s="9"/>
      <c r="O2908" s="18"/>
      <c r="P2908" s="18"/>
      <c r="Q2908" s="18"/>
      <c r="R2908" s="18"/>
      <c r="S2908" s="18"/>
    </row>
    <row r="2909" spans="1:19" x14ac:dyDescent="0.25">
      <c r="A2909" s="9"/>
      <c r="O2909" s="18"/>
      <c r="P2909" s="18"/>
      <c r="Q2909" s="18"/>
      <c r="R2909" s="18"/>
      <c r="S2909" s="18"/>
    </row>
    <row r="2910" spans="1:19" x14ac:dyDescent="0.25">
      <c r="A2910" s="9"/>
      <c r="O2910" s="18"/>
      <c r="P2910" s="18"/>
      <c r="Q2910" s="18"/>
      <c r="R2910" s="18"/>
      <c r="S2910" s="18"/>
    </row>
    <row r="2911" spans="1:19" x14ac:dyDescent="0.25">
      <c r="A2911" s="9"/>
      <c r="O2911" s="18"/>
      <c r="P2911" s="18"/>
      <c r="Q2911" s="18"/>
      <c r="R2911" s="18"/>
      <c r="S2911" s="18"/>
    </row>
    <row r="2912" spans="1:19" x14ac:dyDescent="0.25">
      <c r="A2912" s="9"/>
      <c r="O2912" s="18"/>
      <c r="P2912" s="18"/>
      <c r="Q2912" s="18"/>
      <c r="R2912" s="18"/>
      <c r="S2912" s="18"/>
    </row>
    <row r="2913" spans="1:19" x14ac:dyDescent="0.25">
      <c r="A2913" s="9"/>
      <c r="O2913" s="18"/>
      <c r="P2913" s="18"/>
      <c r="Q2913" s="18"/>
      <c r="R2913" s="18"/>
      <c r="S2913" s="18"/>
    </row>
    <row r="2914" spans="1:19" x14ac:dyDescent="0.25">
      <c r="A2914" s="9"/>
      <c r="O2914" s="18"/>
      <c r="P2914" s="18"/>
      <c r="Q2914" s="18"/>
      <c r="R2914" s="18"/>
      <c r="S2914" s="18"/>
    </row>
    <row r="2915" spans="1:19" x14ac:dyDescent="0.25">
      <c r="A2915" s="9"/>
      <c r="O2915" s="18"/>
      <c r="P2915" s="18"/>
      <c r="Q2915" s="18"/>
      <c r="R2915" s="18"/>
      <c r="S2915" s="18"/>
    </row>
    <row r="2916" spans="1:19" x14ac:dyDescent="0.25">
      <c r="A2916" s="9"/>
      <c r="O2916" s="18"/>
      <c r="P2916" s="18"/>
      <c r="Q2916" s="18"/>
      <c r="R2916" s="18"/>
      <c r="S2916" s="18"/>
    </row>
    <row r="2917" spans="1:19" x14ac:dyDescent="0.25">
      <c r="A2917" s="9"/>
      <c r="O2917" s="18"/>
      <c r="P2917" s="18"/>
      <c r="Q2917" s="18"/>
      <c r="R2917" s="18"/>
      <c r="S2917" s="18"/>
    </row>
    <row r="2918" spans="1:19" x14ac:dyDescent="0.25">
      <c r="A2918" s="9"/>
      <c r="O2918" s="18"/>
      <c r="P2918" s="18"/>
      <c r="Q2918" s="18"/>
      <c r="R2918" s="18"/>
      <c r="S2918" s="18"/>
    </row>
    <row r="2919" spans="1:19" x14ac:dyDescent="0.25">
      <c r="A2919" s="9"/>
      <c r="O2919" s="18"/>
      <c r="P2919" s="18"/>
      <c r="Q2919" s="18"/>
      <c r="R2919" s="18"/>
      <c r="S2919" s="18"/>
    </row>
    <row r="2920" spans="1:19" x14ac:dyDescent="0.25">
      <c r="A2920" s="9"/>
      <c r="O2920" s="18"/>
      <c r="P2920" s="18"/>
      <c r="Q2920" s="18"/>
      <c r="R2920" s="18"/>
      <c r="S2920" s="18"/>
    </row>
    <row r="2921" spans="1:19" x14ac:dyDescent="0.25">
      <c r="A2921" s="9"/>
      <c r="O2921" s="18"/>
      <c r="P2921" s="18"/>
      <c r="Q2921" s="18"/>
      <c r="R2921" s="18"/>
      <c r="S2921" s="18"/>
    </row>
    <row r="2922" spans="1:19" x14ac:dyDescent="0.25">
      <c r="A2922" s="9"/>
      <c r="O2922" s="18"/>
      <c r="P2922" s="18"/>
      <c r="Q2922" s="18"/>
      <c r="R2922" s="18"/>
      <c r="S2922" s="18"/>
    </row>
    <row r="2923" spans="1:19" x14ac:dyDescent="0.25">
      <c r="A2923" s="9"/>
      <c r="O2923" s="18"/>
      <c r="P2923" s="18"/>
      <c r="Q2923" s="18"/>
      <c r="R2923" s="18"/>
      <c r="S2923" s="18"/>
    </row>
    <row r="2924" spans="1:19" x14ac:dyDescent="0.25">
      <c r="A2924" s="9"/>
      <c r="O2924" s="18"/>
      <c r="P2924" s="18"/>
      <c r="Q2924" s="18"/>
      <c r="R2924" s="18"/>
      <c r="S2924" s="18"/>
    </row>
    <row r="2925" spans="1:19" x14ac:dyDescent="0.25">
      <c r="A2925" s="9"/>
      <c r="O2925" s="18"/>
      <c r="P2925" s="18"/>
      <c r="Q2925" s="18"/>
      <c r="R2925" s="18"/>
      <c r="S2925" s="18"/>
    </row>
    <row r="2926" spans="1:19" x14ac:dyDescent="0.25">
      <c r="A2926" s="9"/>
      <c r="O2926" s="18"/>
      <c r="P2926" s="18"/>
      <c r="Q2926" s="18"/>
      <c r="R2926" s="18"/>
      <c r="S2926" s="18"/>
    </row>
    <row r="2927" spans="1:19" x14ac:dyDescent="0.25">
      <c r="A2927" s="9"/>
      <c r="O2927" s="18"/>
      <c r="P2927" s="18"/>
      <c r="Q2927" s="18"/>
      <c r="R2927" s="18"/>
      <c r="S2927" s="18"/>
    </row>
    <row r="2928" spans="1:19" x14ac:dyDescent="0.25">
      <c r="A2928" s="9"/>
      <c r="O2928" s="18"/>
      <c r="P2928" s="18"/>
      <c r="Q2928" s="18"/>
      <c r="R2928" s="18"/>
      <c r="S2928" s="18"/>
    </row>
    <row r="2929" spans="1:19" x14ac:dyDescent="0.25">
      <c r="A2929" s="9"/>
      <c r="O2929" s="18"/>
      <c r="P2929" s="18"/>
      <c r="Q2929" s="18"/>
      <c r="R2929" s="18"/>
      <c r="S2929" s="18"/>
    </row>
    <row r="2930" spans="1:19" x14ac:dyDescent="0.25">
      <c r="A2930" s="9"/>
      <c r="O2930" s="18"/>
      <c r="P2930" s="18"/>
      <c r="Q2930" s="18"/>
      <c r="R2930" s="18"/>
      <c r="S2930" s="18"/>
    </row>
    <row r="2931" spans="1:19" x14ac:dyDescent="0.25">
      <c r="A2931" s="9"/>
      <c r="O2931" s="18"/>
      <c r="P2931" s="18"/>
      <c r="Q2931" s="18"/>
      <c r="R2931" s="18"/>
      <c r="S2931" s="18"/>
    </row>
    <row r="2932" spans="1:19" x14ac:dyDescent="0.25">
      <c r="A2932" s="9"/>
      <c r="O2932" s="18"/>
      <c r="P2932" s="18"/>
      <c r="Q2932" s="18"/>
      <c r="R2932" s="18"/>
      <c r="S2932" s="18"/>
    </row>
    <row r="2933" spans="1:19" x14ac:dyDescent="0.25">
      <c r="A2933" s="9"/>
      <c r="O2933" s="18"/>
      <c r="P2933" s="18"/>
      <c r="Q2933" s="18"/>
      <c r="R2933" s="18"/>
      <c r="S2933" s="18"/>
    </row>
    <row r="2934" spans="1:19" x14ac:dyDescent="0.25">
      <c r="A2934" s="9"/>
      <c r="O2934" s="18"/>
      <c r="P2934" s="18"/>
      <c r="Q2934" s="18"/>
      <c r="R2934" s="18"/>
      <c r="S2934" s="18"/>
    </row>
    <row r="2935" spans="1:19" x14ac:dyDescent="0.25">
      <c r="A2935" s="9"/>
      <c r="O2935" s="18"/>
      <c r="P2935" s="18"/>
      <c r="Q2935" s="18"/>
      <c r="R2935" s="18"/>
      <c r="S2935" s="18"/>
    </row>
    <row r="2936" spans="1:19" x14ac:dyDescent="0.25">
      <c r="A2936" s="9"/>
      <c r="O2936" s="18"/>
      <c r="P2936" s="18"/>
      <c r="Q2936" s="18"/>
      <c r="R2936" s="18"/>
      <c r="S2936" s="18"/>
    </row>
    <row r="2937" spans="1:19" x14ac:dyDescent="0.25">
      <c r="A2937" s="9"/>
      <c r="O2937" s="18"/>
      <c r="P2937" s="18"/>
      <c r="Q2937" s="18"/>
      <c r="R2937" s="18"/>
      <c r="S2937" s="18"/>
    </row>
    <row r="2938" spans="1:19" x14ac:dyDescent="0.25">
      <c r="A2938" s="9"/>
      <c r="O2938" s="18"/>
      <c r="P2938" s="18"/>
      <c r="Q2938" s="18"/>
      <c r="R2938" s="18"/>
      <c r="S2938" s="18"/>
    </row>
    <row r="2939" spans="1:19" x14ac:dyDescent="0.25">
      <c r="A2939" s="9"/>
      <c r="O2939" s="18"/>
      <c r="P2939" s="18"/>
      <c r="Q2939" s="18"/>
      <c r="R2939" s="18"/>
      <c r="S2939" s="18"/>
    </row>
    <row r="2940" spans="1:19" x14ac:dyDescent="0.25">
      <c r="A2940" s="9"/>
      <c r="O2940" s="18"/>
      <c r="P2940" s="18"/>
      <c r="Q2940" s="18"/>
      <c r="R2940" s="18"/>
      <c r="S2940" s="18"/>
    </row>
    <row r="2941" spans="1:19" x14ac:dyDescent="0.25">
      <c r="A2941" s="9"/>
      <c r="O2941" s="18"/>
      <c r="P2941" s="18"/>
      <c r="Q2941" s="18"/>
      <c r="R2941" s="18"/>
      <c r="S2941" s="18"/>
    </row>
    <row r="2942" spans="1:19" x14ac:dyDescent="0.25">
      <c r="A2942" s="9"/>
      <c r="O2942" s="18"/>
      <c r="P2942" s="18"/>
      <c r="Q2942" s="18"/>
      <c r="R2942" s="18"/>
      <c r="S2942" s="18"/>
    </row>
    <row r="2943" spans="1:19" x14ac:dyDescent="0.25">
      <c r="A2943" s="9"/>
      <c r="O2943" s="18"/>
      <c r="P2943" s="18"/>
      <c r="Q2943" s="18"/>
      <c r="R2943" s="18"/>
      <c r="S2943" s="18"/>
    </row>
    <row r="2944" spans="1:19" x14ac:dyDescent="0.25">
      <c r="A2944" s="9"/>
      <c r="O2944" s="18"/>
      <c r="P2944" s="18"/>
      <c r="Q2944" s="18"/>
      <c r="R2944" s="18"/>
      <c r="S2944" s="18"/>
    </row>
    <row r="2945" spans="1:19" x14ac:dyDescent="0.25">
      <c r="A2945" s="9"/>
      <c r="O2945" s="18"/>
      <c r="P2945" s="18"/>
      <c r="Q2945" s="18"/>
      <c r="R2945" s="18"/>
      <c r="S2945" s="18"/>
    </row>
    <row r="2946" spans="1:19" x14ac:dyDescent="0.25">
      <c r="A2946" s="9"/>
      <c r="O2946" s="18"/>
      <c r="P2946" s="18"/>
      <c r="Q2946" s="18"/>
      <c r="R2946" s="18"/>
      <c r="S2946" s="18"/>
    </row>
    <row r="2947" spans="1:19" x14ac:dyDescent="0.25">
      <c r="A2947" s="9"/>
      <c r="O2947" s="18"/>
      <c r="P2947" s="18"/>
      <c r="Q2947" s="18"/>
      <c r="R2947" s="18"/>
      <c r="S2947" s="18"/>
    </row>
    <row r="2948" spans="1:19" x14ac:dyDescent="0.25">
      <c r="A2948" s="9"/>
      <c r="O2948" s="18"/>
      <c r="P2948" s="18"/>
      <c r="Q2948" s="18"/>
      <c r="R2948" s="18"/>
      <c r="S2948" s="18"/>
    </row>
    <row r="2949" spans="1:19" x14ac:dyDescent="0.25">
      <c r="A2949" s="9"/>
      <c r="O2949" s="18"/>
      <c r="P2949" s="18"/>
      <c r="Q2949" s="18"/>
      <c r="R2949" s="18"/>
      <c r="S2949" s="18"/>
    </row>
    <row r="2950" spans="1:19" x14ac:dyDescent="0.25">
      <c r="A2950" s="9"/>
      <c r="O2950" s="18"/>
      <c r="P2950" s="18"/>
      <c r="Q2950" s="18"/>
      <c r="R2950" s="18"/>
      <c r="S2950" s="18"/>
    </row>
    <row r="2951" spans="1:19" x14ac:dyDescent="0.25">
      <c r="A2951" s="9"/>
      <c r="O2951" s="18"/>
      <c r="P2951" s="18"/>
      <c r="Q2951" s="18"/>
      <c r="R2951" s="18"/>
      <c r="S2951" s="18"/>
    </row>
    <row r="2952" spans="1:19" x14ac:dyDescent="0.25">
      <c r="A2952" s="9"/>
      <c r="O2952" s="18"/>
      <c r="P2952" s="18"/>
      <c r="Q2952" s="18"/>
      <c r="R2952" s="18"/>
      <c r="S2952" s="18"/>
    </row>
    <row r="2953" spans="1:19" x14ac:dyDescent="0.25">
      <c r="A2953" s="9"/>
      <c r="O2953" s="18"/>
      <c r="P2953" s="18"/>
      <c r="Q2953" s="18"/>
      <c r="R2953" s="18"/>
      <c r="S2953" s="18"/>
    </row>
    <row r="2954" spans="1:19" x14ac:dyDescent="0.25">
      <c r="A2954" s="9"/>
      <c r="O2954" s="18"/>
      <c r="P2954" s="18"/>
      <c r="Q2954" s="18"/>
      <c r="R2954" s="18"/>
      <c r="S2954" s="18"/>
    </row>
    <row r="2955" spans="1:19" x14ac:dyDescent="0.25">
      <c r="A2955" s="9"/>
      <c r="O2955" s="18"/>
      <c r="P2955" s="18"/>
      <c r="Q2955" s="18"/>
      <c r="R2955" s="18"/>
      <c r="S2955" s="18"/>
    </row>
    <row r="2956" spans="1:19" x14ac:dyDescent="0.25">
      <c r="A2956" s="9"/>
      <c r="O2956" s="18"/>
      <c r="P2956" s="18"/>
      <c r="Q2956" s="18"/>
      <c r="R2956" s="18"/>
      <c r="S2956" s="18"/>
    </row>
    <row r="2957" spans="1:19" x14ac:dyDescent="0.25">
      <c r="A2957" s="9"/>
      <c r="O2957" s="18"/>
      <c r="P2957" s="18"/>
      <c r="Q2957" s="18"/>
      <c r="R2957" s="18"/>
      <c r="S2957" s="18"/>
    </row>
    <row r="2958" spans="1:19" x14ac:dyDescent="0.25">
      <c r="A2958" s="9"/>
      <c r="O2958" s="18"/>
      <c r="P2958" s="18"/>
      <c r="Q2958" s="18"/>
      <c r="R2958" s="18"/>
      <c r="S2958" s="18"/>
    </row>
    <row r="2959" spans="1:19" x14ac:dyDescent="0.25">
      <c r="A2959" s="9"/>
      <c r="O2959" s="18"/>
      <c r="P2959" s="18"/>
      <c r="Q2959" s="18"/>
      <c r="R2959" s="18"/>
      <c r="S2959" s="18"/>
    </row>
    <row r="2960" spans="1:19" x14ac:dyDescent="0.25">
      <c r="A2960" s="9"/>
      <c r="O2960" s="18"/>
      <c r="P2960" s="18"/>
      <c r="Q2960" s="18"/>
      <c r="R2960" s="18"/>
      <c r="S2960" s="18"/>
    </row>
    <row r="2961" spans="1:19" x14ac:dyDescent="0.25">
      <c r="A2961" s="9"/>
      <c r="O2961" s="18"/>
      <c r="P2961" s="18"/>
      <c r="Q2961" s="18"/>
      <c r="R2961" s="18"/>
      <c r="S2961" s="18"/>
    </row>
    <row r="2962" spans="1:19" x14ac:dyDescent="0.25">
      <c r="A2962" s="9"/>
      <c r="O2962" s="18"/>
      <c r="P2962" s="18"/>
      <c r="Q2962" s="18"/>
      <c r="R2962" s="18"/>
      <c r="S2962" s="18"/>
    </row>
    <row r="2963" spans="1:19" x14ac:dyDescent="0.25">
      <c r="A2963" s="9"/>
      <c r="O2963" s="18"/>
      <c r="P2963" s="18"/>
      <c r="Q2963" s="18"/>
      <c r="R2963" s="18"/>
      <c r="S2963" s="18"/>
    </row>
    <row r="2964" spans="1:19" x14ac:dyDescent="0.25">
      <c r="A2964" s="9"/>
      <c r="O2964" s="18"/>
      <c r="P2964" s="18"/>
      <c r="Q2964" s="18"/>
      <c r="R2964" s="18"/>
      <c r="S2964" s="18"/>
    </row>
    <row r="2965" spans="1:19" x14ac:dyDescent="0.25">
      <c r="A2965" s="9"/>
      <c r="O2965" s="18"/>
      <c r="P2965" s="18"/>
      <c r="Q2965" s="18"/>
      <c r="R2965" s="18"/>
      <c r="S2965" s="18"/>
    </row>
    <row r="2966" spans="1:19" x14ac:dyDescent="0.25">
      <c r="A2966" s="9"/>
      <c r="O2966" s="18"/>
      <c r="P2966" s="18"/>
      <c r="Q2966" s="18"/>
      <c r="R2966" s="18"/>
      <c r="S2966" s="18"/>
    </row>
    <row r="2967" spans="1:19" x14ac:dyDescent="0.25">
      <c r="A2967" s="9"/>
      <c r="O2967" s="18"/>
      <c r="P2967" s="18"/>
      <c r="Q2967" s="18"/>
      <c r="R2967" s="18"/>
      <c r="S2967" s="18"/>
    </row>
    <row r="2968" spans="1:19" x14ac:dyDescent="0.25">
      <c r="A2968" s="9"/>
      <c r="O2968" s="18"/>
      <c r="P2968" s="18"/>
      <c r="Q2968" s="18"/>
      <c r="R2968" s="18"/>
      <c r="S2968" s="18"/>
    </row>
    <row r="2969" spans="1:19" x14ac:dyDescent="0.25">
      <c r="A2969" s="9"/>
      <c r="O2969" s="18"/>
      <c r="P2969" s="18"/>
      <c r="Q2969" s="18"/>
      <c r="R2969" s="18"/>
      <c r="S2969" s="18"/>
    </row>
    <row r="2970" spans="1:19" x14ac:dyDescent="0.25">
      <c r="A2970" s="9"/>
      <c r="O2970" s="18"/>
      <c r="P2970" s="18"/>
      <c r="Q2970" s="18"/>
      <c r="R2970" s="18"/>
      <c r="S2970" s="18"/>
    </row>
    <row r="2971" spans="1:19" x14ac:dyDescent="0.25">
      <c r="A2971" s="9"/>
      <c r="O2971" s="18"/>
      <c r="P2971" s="18"/>
      <c r="Q2971" s="18"/>
      <c r="R2971" s="18"/>
      <c r="S2971" s="18"/>
    </row>
    <row r="2972" spans="1:19" x14ac:dyDescent="0.25">
      <c r="A2972" s="9"/>
      <c r="O2972" s="18"/>
      <c r="P2972" s="18"/>
      <c r="Q2972" s="18"/>
      <c r="R2972" s="18"/>
      <c r="S2972" s="18"/>
    </row>
    <row r="2973" spans="1:19" x14ac:dyDescent="0.25">
      <c r="A2973" s="9"/>
      <c r="O2973" s="18"/>
      <c r="P2973" s="18"/>
      <c r="Q2973" s="18"/>
      <c r="R2973" s="18"/>
      <c r="S2973" s="18"/>
    </row>
    <row r="2974" spans="1:19" x14ac:dyDescent="0.25">
      <c r="A2974" s="9"/>
      <c r="O2974" s="18"/>
      <c r="P2974" s="18"/>
      <c r="Q2974" s="18"/>
      <c r="R2974" s="18"/>
      <c r="S2974" s="18"/>
    </row>
    <row r="2975" spans="1:19" x14ac:dyDescent="0.25">
      <c r="A2975" s="9"/>
      <c r="O2975" s="18"/>
      <c r="P2975" s="18"/>
      <c r="Q2975" s="18"/>
      <c r="R2975" s="18"/>
      <c r="S2975" s="18"/>
    </row>
    <row r="2976" spans="1:19" x14ac:dyDescent="0.25">
      <c r="A2976" s="9"/>
      <c r="O2976" s="18"/>
      <c r="P2976" s="18"/>
      <c r="Q2976" s="18"/>
      <c r="R2976" s="18"/>
      <c r="S2976" s="18"/>
    </row>
    <row r="2977" spans="1:19" x14ac:dyDescent="0.25">
      <c r="A2977" s="9"/>
      <c r="O2977" s="18"/>
      <c r="P2977" s="18"/>
      <c r="Q2977" s="18"/>
      <c r="R2977" s="18"/>
      <c r="S2977" s="18"/>
    </row>
    <row r="2978" spans="1:19" x14ac:dyDescent="0.25">
      <c r="A2978" s="9"/>
      <c r="O2978" s="18"/>
      <c r="P2978" s="18"/>
      <c r="Q2978" s="18"/>
      <c r="R2978" s="18"/>
      <c r="S2978" s="18"/>
    </row>
    <row r="2979" spans="1:19" x14ac:dyDescent="0.25">
      <c r="A2979" s="9"/>
      <c r="O2979" s="18"/>
      <c r="P2979" s="18"/>
      <c r="Q2979" s="18"/>
      <c r="R2979" s="18"/>
      <c r="S2979" s="18"/>
    </row>
    <row r="2980" spans="1:19" x14ac:dyDescent="0.25">
      <c r="A2980" s="9"/>
      <c r="O2980" s="18"/>
      <c r="P2980" s="18"/>
      <c r="Q2980" s="18"/>
      <c r="R2980" s="18"/>
      <c r="S2980" s="18"/>
    </row>
    <row r="2981" spans="1:19" x14ac:dyDescent="0.25">
      <c r="A2981" s="9"/>
      <c r="O2981" s="18"/>
      <c r="P2981" s="18"/>
      <c r="Q2981" s="18"/>
      <c r="R2981" s="18"/>
      <c r="S2981" s="18"/>
    </row>
    <row r="2982" spans="1:19" x14ac:dyDescent="0.25">
      <c r="A2982" s="9"/>
      <c r="O2982" s="18"/>
      <c r="P2982" s="18"/>
      <c r="Q2982" s="18"/>
      <c r="R2982" s="18"/>
      <c r="S2982" s="18"/>
    </row>
    <row r="2983" spans="1:19" x14ac:dyDescent="0.25">
      <c r="A2983" s="9"/>
      <c r="O2983" s="18"/>
      <c r="P2983" s="18"/>
      <c r="Q2983" s="18"/>
      <c r="R2983" s="18"/>
      <c r="S2983" s="18"/>
    </row>
    <row r="2984" spans="1:19" x14ac:dyDescent="0.25">
      <c r="A2984" s="9"/>
      <c r="O2984" s="18"/>
      <c r="P2984" s="18"/>
      <c r="Q2984" s="18"/>
      <c r="R2984" s="18"/>
      <c r="S2984" s="18"/>
    </row>
    <row r="2985" spans="1:19" x14ac:dyDescent="0.25">
      <c r="A2985" s="9"/>
      <c r="O2985" s="18"/>
      <c r="P2985" s="18"/>
      <c r="Q2985" s="18"/>
      <c r="R2985" s="18"/>
      <c r="S2985" s="18"/>
    </row>
    <row r="2986" spans="1:19" x14ac:dyDescent="0.25">
      <c r="A2986" s="9"/>
      <c r="O2986" s="18"/>
      <c r="P2986" s="18"/>
      <c r="Q2986" s="18"/>
      <c r="R2986" s="18"/>
      <c r="S2986" s="18"/>
    </row>
    <row r="2987" spans="1:19" x14ac:dyDescent="0.25">
      <c r="A2987" s="9"/>
      <c r="O2987" s="18"/>
      <c r="P2987" s="18"/>
      <c r="Q2987" s="18"/>
      <c r="R2987" s="18"/>
      <c r="S2987" s="18"/>
    </row>
    <row r="2988" spans="1:19" x14ac:dyDescent="0.25">
      <c r="A2988" s="9"/>
      <c r="O2988" s="18"/>
      <c r="P2988" s="18"/>
      <c r="Q2988" s="18"/>
      <c r="R2988" s="18"/>
      <c r="S2988" s="18"/>
    </row>
    <row r="2989" spans="1:19" x14ac:dyDescent="0.25">
      <c r="A2989" s="9"/>
      <c r="O2989" s="18"/>
      <c r="P2989" s="18"/>
      <c r="Q2989" s="18"/>
      <c r="R2989" s="18"/>
      <c r="S2989" s="18"/>
    </row>
    <row r="2990" spans="1:19" x14ac:dyDescent="0.25">
      <c r="A2990" s="9"/>
      <c r="O2990" s="18"/>
      <c r="P2990" s="18"/>
      <c r="Q2990" s="18"/>
      <c r="R2990" s="18"/>
      <c r="S2990" s="18"/>
    </row>
    <row r="2991" spans="1:19" x14ac:dyDescent="0.25">
      <c r="A2991" s="9"/>
      <c r="O2991" s="18"/>
      <c r="P2991" s="18"/>
      <c r="Q2991" s="18"/>
      <c r="R2991" s="18"/>
      <c r="S2991" s="18"/>
    </row>
    <row r="2992" spans="1:19" x14ac:dyDescent="0.25">
      <c r="A2992" s="9"/>
      <c r="O2992" s="18"/>
      <c r="P2992" s="18"/>
      <c r="Q2992" s="18"/>
      <c r="R2992" s="18"/>
      <c r="S2992" s="18"/>
    </row>
    <row r="2993" spans="1:19" x14ac:dyDescent="0.25">
      <c r="A2993" s="9"/>
      <c r="O2993" s="18"/>
      <c r="P2993" s="18"/>
      <c r="Q2993" s="18"/>
      <c r="R2993" s="18"/>
      <c r="S2993" s="18"/>
    </row>
    <row r="2994" spans="1:19" x14ac:dyDescent="0.25">
      <c r="A2994" s="9"/>
      <c r="O2994" s="18"/>
      <c r="P2994" s="18"/>
      <c r="Q2994" s="18"/>
      <c r="R2994" s="18"/>
      <c r="S2994" s="18"/>
    </row>
    <row r="2995" spans="1:19" x14ac:dyDescent="0.25">
      <c r="A2995" s="9"/>
      <c r="O2995" s="18"/>
      <c r="P2995" s="18"/>
      <c r="Q2995" s="18"/>
      <c r="R2995" s="18"/>
      <c r="S2995" s="18"/>
    </row>
    <row r="2996" spans="1:19" x14ac:dyDescent="0.25">
      <c r="A2996" s="9"/>
      <c r="O2996" s="18"/>
      <c r="P2996" s="18"/>
      <c r="Q2996" s="18"/>
      <c r="R2996" s="18"/>
      <c r="S2996" s="18"/>
    </row>
    <row r="2997" spans="1:19" x14ac:dyDescent="0.25">
      <c r="A2997" s="9"/>
      <c r="O2997" s="18"/>
      <c r="P2997" s="18"/>
      <c r="Q2997" s="18"/>
      <c r="R2997" s="18"/>
      <c r="S2997" s="18"/>
    </row>
    <row r="2998" spans="1:19" x14ac:dyDescent="0.25">
      <c r="A2998" s="9"/>
      <c r="O2998" s="18"/>
      <c r="P2998" s="18"/>
      <c r="Q2998" s="18"/>
      <c r="R2998" s="18"/>
      <c r="S2998" s="18"/>
    </row>
    <row r="2999" spans="1:19" x14ac:dyDescent="0.25">
      <c r="A2999" s="9"/>
      <c r="O2999" s="18"/>
      <c r="P2999" s="18"/>
      <c r="Q2999" s="18"/>
      <c r="R2999" s="18"/>
      <c r="S2999" s="18"/>
    </row>
    <row r="3000" spans="1:19" x14ac:dyDescent="0.25">
      <c r="A3000" s="9"/>
      <c r="O3000" s="18"/>
      <c r="P3000" s="18"/>
      <c r="Q3000" s="18"/>
      <c r="R3000" s="18"/>
      <c r="S3000" s="18"/>
    </row>
    <row r="3001" spans="1:19" x14ac:dyDescent="0.25">
      <c r="A3001" s="9"/>
      <c r="O3001" s="18"/>
      <c r="P3001" s="18"/>
      <c r="Q3001" s="18"/>
      <c r="R3001" s="18"/>
      <c r="S3001" s="18"/>
    </row>
    <row r="3002" spans="1:19" x14ac:dyDescent="0.25">
      <c r="A3002" s="9"/>
      <c r="O3002" s="18"/>
      <c r="P3002" s="18"/>
      <c r="Q3002" s="18"/>
      <c r="R3002" s="18"/>
      <c r="S3002" s="18"/>
    </row>
    <row r="3003" spans="1:19" x14ac:dyDescent="0.25">
      <c r="A3003" s="9"/>
      <c r="O3003" s="18"/>
      <c r="P3003" s="18"/>
      <c r="Q3003" s="18"/>
      <c r="R3003" s="18"/>
      <c r="S3003" s="18"/>
    </row>
    <row r="3004" spans="1:19" x14ac:dyDescent="0.25">
      <c r="A3004" s="9"/>
      <c r="O3004" s="18"/>
      <c r="P3004" s="18"/>
      <c r="Q3004" s="18"/>
      <c r="R3004" s="18"/>
      <c r="S3004" s="18"/>
    </row>
    <row r="3005" spans="1:19" x14ac:dyDescent="0.25">
      <c r="A3005" s="9"/>
      <c r="O3005" s="18"/>
      <c r="P3005" s="18"/>
      <c r="Q3005" s="18"/>
      <c r="R3005" s="18"/>
      <c r="S3005" s="18"/>
    </row>
    <row r="3006" spans="1:19" x14ac:dyDescent="0.25">
      <c r="A3006" s="9"/>
      <c r="O3006" s="18"/>
      <c r="P3006" s="18"/>
      <c r="Q3006" s="18"/>
      <c r="R3006" s="18"/>
      <c r="S3006" s="18"/>
    </row>
    <row r="3007" spans="1:19" x14ac:dyDescent="0.25">
      <c r="A3007" s="9"/>
      <c r="O3007" s="18"/>
      <c r="P3007" s="18"/>
      <c r="Q3007" s="18"/>
      <c r="R3007" s="18"/>
      <c r="S3007" s="18"/>
    </row>
    <row r="3008" spans="1:19" x14ac:dyDescent="0.25">
      <c r="A3008" s="9"/>
      <c r="O3008" s="18"/>
      <c r="P3008" s="18"/>
      <c r="Q3008" s="18"/>
      <c r="R3008" s="18"/>
      <c r="S3008" s="18"/>
    </row>
    <row r="3009" spans="1:19" x14ac:dyDescent="0.25">
      <c r="A3009" s="9"/>
      <c r="O3009" s="18"/>
      <c r="P3009" s="18"/>
      <c r="Q3009" s="18"/>
      <c r="R3009" s="18"/>
      <c r="S3009" s="18"/>
    </row>
    <row r="3010" spans="1:19" x14ac:dyDescent="0.25">
      <c r="A3010" s="9"/>
      <c r="O3010" s="18"/>
      <c r="P3010" s="18"/>
      <c r="Q3010" s="18"/>
      <c r="R3010" s="18"/>
      <c r="S3010" s="18"/>
    </row>
    <row r="3011" spans="1:19" x14ac:dyDescent="0.25">
      <c r="A3011" s="9"/>
      <c r="O3011" s="18"/>
      <c r="P3011" s="18"/>
      <c r="Q3011" s="18"/>
      <c r="R3011" s="18"/>
      <c r="S3011" s="18"/>
    </row>
    <row r="3012" spans="1:19" x14ac:dyDescent="0.25">
      <c r="A3012" s="9"/>
      <c r="O3012" s="18"/>
      <c r="P3012" s="18"/>
      <c r="Q3012" s="18"/>
      <c r="R3012" s="18"/>
      <c r="S3012" s="18"/>
    </row>
    <row r="3013" spans="1:19" x14ac:dyDescent="0.25">
      <c r="A3013" s="9"/>
      <c r="O3013" s="18"/>
      <c r="P3013" s="18"/>
      <c r="Q3013" s="18"/>
      <c r="R3013" s="18"/>
      <c r="S3013" s="18"/>
    </row>
    <row r="3014" spans="1:19" x14ac:dyDescent="0.25">
      <c r="A3014" s="9"/>
      <c r="O3014" s="18"/>
      <c r="P3014" s="18"/>
      <c r="Q3014" s="18"/>
      <c r="R3014" s="18"/>
      <c r="S3014" s="18"/>
    </row>
    <row r="3015" spans="1:19" x14ac:dyDescent="0.25">
      <c r="A3015" s="9"/>
      <c r="O3015" s="18"/>
      <c r="P3015" s="18"/>
      <c r="Q3015" s="18"/>
      <c r="R3015" s="18"/>
      <c r="S3015" s="18"/>
    </row>
    <row r="3016" spans="1:19" x14ac:dyDescent="0.25">
      <c r="A3016" s="9"/>
      <c r="O3016" s="18"/>
      <c r="P3016" s="18"/>
      <c r="Q3016" s="18"/>
      <c r="R3016" s="18"/>
      <c r="S3016" s="18"/>
    </row>
    <row r="3017" spans="1:19" x14ac:dyDescent="0.25">
      <c r="A3017" s="9"/>
      <c r="O3017" s="18"/>
      <c r="P3017" s="18"/>
      <c r="Q3017" s="18"/>
      <c r="R3017" s="18"/>
      <c r="S3017" s="18"/>
    </row>
    <row r="3018" spans="1:19" x14ac:dyDescent="0.25">
      <c r="A3018" s="9"/>
      <c r="O3018" s="18"/>
      <c r="P3018" s="18"/>
      <c r="Q3018" s="18"/>
      <c r="R3018" s="18"/>
      <c r="S3018" s="18"/>
    </row>
    <row r="3019" spans="1:19" x14ac:dyDescent="0.25">
      <c r="A3019" s="9"/>
      <c r="O3019" s="18"/>
      <c r="P3019" s="18"/>
      <c r="Q3019" s="18"/>
      <c r="R3019" s="18"/>
      <c r="S3019" s="18"/>
    </row>
    <row r="3020" spans="1:19" x14ac:dyDescent="0.25">
      <c r="A3020" s="9"/>
      <c r="O3020" s="18"/>
      <c r="P3020" s="18"/>
      <c r="Q3020" s="18"/>
      <c r="R3020" s="18"/>
      <c r="S3020" s="18"/>
    </row>
    <row r="3021" spans="1:19" x14ac:dyDescent="0.25">
      <c r="A3021" s="9"/>
      <c r="O3021" s="18"/>
      <c r="P3021" s="18"/>
      <c r="Q3021" s="18"/>
      <c r="R3021" s="18"/>
      <c r="S3021" s="18"/>
    </row>
    <row r="3022" spans="1:19" x14ac:dyDescent="0.25">
      <c r="A3022" s="9"/>
      <c r="O3022" s="18"/>
      <c r="P3022" s="18"/>
      <c r="Q3022" s="18"/>
      <c r="R3022" s="18"/>
      <c r="S3022" s="18"/>
    </row>
    <row r="3023" spans="1:19" x14ac:dyDescent="0.25">
      <c r="A3023" s="9"/>
      <c r="O3023" s="18"/>
      <c r="P3023" s="18"/>
      <c r="Q3023" s="18"/>
      <c r="R3023" s="18"/>
      <c r="S3023" s="18"/>
    </row>
    <row r="3024" spans="1:19" x14ac:dyDescent="0.25">
      <c r="A3024" s="9"/>
      <c r="O3024" s="18"/>
      <c r="P3024" s="18"/>
      <c r="Q3024" s="18"/>
      <c r="R3024" s="18"/>
      <c r="S3024" s="18"/>
    </row>
    <row r="3025" spans="1:19" x14ac:dyDescent="0.25">
      <c r="A3025" s="9"/>
      <c r="O3025" s="18"/>
      <c r="P3025" s="18"/>
      <c r="Q3025" s="18"/>
      <c r="R3025" s="18"/>
      <c r="S3025" s="18"/>
    </row>
    <row r="3026" spans="1:19" x14ac:dyDescent="0.25">
      <c r="A3026" s="9"/>
      <c r="O3026" s="18"/>
      <c r="P3026" s="18"/>
      <c r="Q3026" s="18"/>
      <c r="R3026" s="18"/>
      <c r="S3026" s="18"/>
    </row>
    <row r="3027" spans="1:19" x14ac:dyDescent="0.25">
      <c r="A3027" s="9"/>
      <c r="O3027" s="18"/>
      <c r="P3027" s="18"/>
      <c r="Q3027" s="18"/>
      <c r="R3027" s="18"/>
      <c r="S3027" s="18"/>
    </row>
    <row r="3028" spans="1:19" x14ac:dyDescent="0.25">
      <c r="A3028" s="9"/>
      <c r="O3028" s="18"/>
      <c r="P3028" s="18"/>
      <c r="Q3028" s="18"/>
      <c r="R3028" s="18"/>
      <c r="S3028" s="18"/>
    </row>
    <row r="3029" spans="1:19" x14ac:dyDescent="0.25">
      <c r="A3029" s="9"/>
      <c r="O3029" s="18"/>
      <c r="P3029" s="18"/>
      <c r="Q3029" s="18"/>
      <c r="R3029" s="18"/>
      <c r="S3029" s="18"/>
    </row>
    <row r="3030" spans="1:19" x14ac:dyDescent="0.25">
      <c r="A3030" s="9"/>
      <c r="O3030" s="18"/>
      <c r="P3030" s="18"/>
      <c r="Q3030" s="18"/>
      <c r="R3030" s="18"/>
      <c r="S3030" s="18"/>
    </row>
    <row r="3031" spans="1:19" x14ac:dyDescent="0.25">
      <c r="A3031" s="9"/>
      <c r="O3031" s="18"/>
      <c r="P3031" s="18"/>
      <c r="Q3031" s="18"/>
      <c r="R3031" s="18"/>
      <c r="S3031" s="18"/>
    </row>
    <row r="3032" spans="1:19" x14ac:dyDescent="0.25">
      <c r="A3032" s="9"/>
      <c r="O3032" s="18"/>
      <c r="P3032" s="18"/>
      <c r="Q3032" s="18"/>
      <c r="R3032" s="18"/>
      <c r="S3032" s="18"/>
    </row>
    <row r="3033" spans="1:19" x14ac:dyDescent="0.25">
      <c r="A3033" s="9"/>
      <c r="O3033" s="18"/>
      <c r="P3033" s="18"/>
      <c r="Q3033" s="18"/>
      <c r="R3033" s="18"/>
      <c r="S3033" s="18"/>
    </row>
    <row r="3034" spans="1:19" x14ac:dyDescent="0.25">
      <c r="A3034" s="9"/>
      <c r="O3034" s="18"/>
      <c r="P3034" s="18"/>
      <c r="Q3034" s="18"/>
      <c r="R3034" s="18"/>
      <c r="S3034" s="18"/>
    </row>
    <row r="3035" spans="1:19" x14ac:dyDescent="0.25">
      <c r="A3035" s="9"/>
      <c r="O3035" s="18"/>
      <c r="P3035" s="18"/>
      <c r="Q3035" s="18"/>
      <c r="R3035" s="18"/>
      <c r="S3035" s="18"/>
    </row>
    <row r="3036" spans="1:19" x14ac:dyDescent="0.25">
      <c r="A3036" s="9"/>
      <c r="O3036" s="18"/>
      <c r="P3036" s="18"/>
      <c r="Q3036" s="18"/>
      <c r="R3036" s="18"/>
      <c r="S3036" s="18"/>
    </row>
    <row r="3037" spans="1:19" x14ac:dyDescent="0.25">
      <c r="A3037" s="9"/>
      <c r="O3037" s="18"/>
      <c r="P3037" s="18"/>
      <c r="Q3037" s="18"/>
      <c r="R3037" s="18"/>
      <c r="S3037" s="18"/>
    </row>
    <row r="3038" spans="1:19" x14ac:dyDescent="0.25">
      <c r="A3038" s="9"/>
      <c r="O3038" s="18"/>
      <c r="P3038" s="18"/>
      <c r="Q3038" s="18"/>
      <c r="R3038" s="18"/>
      <c r="S3038" s="18"/>
    </row>
    <row r="3039" spans="1:19" x14ac:dyDescent="0.25">
      <c r="A3039" s="9"/>
      <c r="O3039" s="18"/>
      <c r="P3039" s="18"/>
      <c r="Q3039" s="18"/>
      <c r="R3039" s="18"/>
      <c r="S3039" s="18"/>
    </row>
    <row r="3040" spans="1:19" x14ac:dyDescent="0.25">
      <c r="A3040" s="9"/>
      <c r="O3040" s="18"/>
      <c r="P3040" s="18"/>
      <c r="Q3040" s="18"/>
      <c r="R3040" s="18"/>
      <c r="S3040" s="18"/>
    </row>
    <row r="3041" spans="1:19" x14ac:dyDescent="0.25">
      <c r="A3041" s="9"/>
      <c r="O3041" s="18"/>
      <c r="P3041" s="18"/>
      <c r="Q3041" s="18"/>
      <c r="R3041" s="18"/>
      <c r="S3041" s="18"/>
    </row>
    <row r="3042" spans="1:19" x14ac:dyDescent="0.25">
      <c r="A3042" s="9"/>
      <c r="O3042" s="18"/>
      <c r="P3042" s="18"/>
      <c r="Q3042" s="18"/>
      <c r="R3042" s="18"/>
      <c r="S3042" s="18"/>
    </row>
    <row r="3043" spans="1:19" x14ac:dyDescent="0.25">
      <c r="A3043" s="9"/>
      <c r="O3043" s="18"/>
      <c r="P3043" s="18"/>
      <c r="Q3043" s="18"/>
      <c r="R3043" s="18"/>
      <c r="S3043" s="18"/>
    </row>
    <row r="3044" spans="1:19" x14ac:dyDescent="0.25">
      <c r="A3044" s="9"/>
      <c r="O3044" s="18"/>
      <c r="P3044" s="18"/>
      <c r="Q3044" s="18"/>
      <c r="R3044" s="18"/>
      <c r="S3044" s="18"/>
    </row>
    <row r="3045" spans="1:19" x14ac:dyDescent="0.25">
      <c r="A3045" s="9"/>
      <c r="O3045" s="18"/>
      <c r="P3045" s="18"/>
      <c r="Q3045" s="18"/>
      <c r="R3045" s="18"/>
      <c r="S3045" s="18"/>
    </row>
    <row r="3046" spans="1:19" x14ac:dyDescent="0.25">
      <c r="A3046" s="9"/>
      <c r="O3046" s="18"/>
      <c r="P3046" s="18"/>
      <c r="Q3046" s="18"/>
      <c r="R3046" s="18"/>
      <c r="S3046" s="18"/>
    </row>
    <row r="3047" spans="1:19" x14ac:dyDescent="0.25">
      <c r="A3047" s="9"/>
      <c r="O3047" s="18"/>
      <c r="P3047" s="18"/>
      <c r="Q3047" s="18"/>
      <c r="R3047" s="18"/>
      <c r="S3047" s="18"/>
    </row>
    <row r="3048" spans="1:19" x14ac:dyDescent="0.25">
      <c r="A3048" s="9"/>
      <c r="O3048" s="18"/>
      <c r="P3048" s="18"/>
      <c r="Q3048" s="18"/>
      <c r="R3048" s="18"/>
      <c r="S3048" s="18"/>
    </row>
    <row r="3049" spans="1:19" x14ac:dyDescent="0.25">
      <c r="A3049" s="9"/>
      <c r="O3049" s="18"/>
      <c r="P3049" s="18"/>
      <c r="Q3049" s="18"/>
      <c r="R3049" s="18"/>
      <c r="S3049" s="18"/>
    </row>
    <row r="3050" spans="1:19" x14ac:dyDescent="0.25">
      <c r="A3050" s="9"/>
      <c r="O3050" s="18"/>
      <c r="P3050" s="18"/>
      <c r="Q3050" s="18"/>
      <c r="R3050" s="18"/>
      <c r="S3050" s="18"/>
    </row>
    <row r="3051" spans="1:19" x14ac:dyDescent="0.25">
      <c r="A3051" s="9"/>
      <c r="O3051" s="18"/>
      <c r="P3051" s="18"/>
      <c r="Q3051" s="18"/>
      <c r="R3051" s="18"/>
      <c r="S3051" s="18"/>
    </row>
    <row r="3052" spans="1:19" x14ac:dyDescent="0.25">
      <c r="A3052" s="9"/>
      <c r="O3052" s="18"/>
      <c r="P3052" s="18"/>
      <c r="Q3052" s="18"/>
      <c r="R3052" s="18"/>
      <c r="S3052" s="18"/>
    </row>
    <row r="3053" spans="1:19" x14ac:dyDescent="0.25">
      <c r="A3053" s="9"/>
      <c r="O3053" s="18"/>
      <c r="P3053" s="18"/>
      <c r="Q3053" s="18"/>
      <c r="R3053" s="18"/>
      <c r="S3053" s="18"/>
    </row>
    <row r="3054" spans="1:19" x14ac:dyDescent="0.25">
      <c r="A3054" s="9"/>
      <c r="O3054" s="18"/>
      <c r="P3054" s="18"/>
      <c r="Q3054" s="18"/>
      <c r="R3054" s="18"/>
      <c r="S3054" s="18"/>
    </row>
    <row r="3055" spans="1:19" x14ac:dyDescent="0.25">
      <c r="A3055" s="9"/>
      <c r="O3055" s="18"/>
      <c r="P3055" s="18"/>
      <c r="Q3055" s="18"/>
      <c r="R3055" s="18"/>
      <c r="S3055" s="18"/>
    </row>
    <row r="3056" spans="1:19" x14ac:dyDescent="0.25">
      <c r="A3056" s="9"/>
      <c r="O3056" s="18"/>
      <c r="P3056" s="18"/>
      <c r="Q3056" s="18"/>
      <c r="R3056" s="18"/>
      <c r="S3056" s="18"/>
    </row>
    <row r="3057" spans="1:19" x14ac:dyDescent="0.25">
      <c r="A3057" s="9"/>
      <c r="O3057" s="18"/>
      <c r="P3057" s="18"/>
      <c r="Q3057" s="18"/>
      <c r="R3057" s="18"/>
      <c r="S3057" s="18"/>
    </row>
    <row r="3058" spans="1:19" x14ac:dyDescent="0.25">
      <c r="A3058" s="9"/>
      <c r="O3058" s="18"/>
      <c r="P3058" s="18"/>
      <c r="Q3058" s="18"/>
      <c r="R3058" s="18"/>
      <c r="S3058" s="18"/>
    </row>
    <row r="3059" spans="1:19" x14ac:dyDescent="0.25">
      <c r="A3059" s="9"/>
      <c r="O3059" s="18"/>
      <c r="P3059" s="18"/>
      <c r="Q3059" s="18"/>
      <c r="R3059" s="18"/>
      <c r="S3059" s="18"/>
    </row>
    <row r="3060" spans="1:19" x14ac:dyDescent="0.25">
      <c r="A3060" s="9"/>
      <c r="O3060" s="18"/>
      <c r="P3060" s="18"/>
      <c r="Q3060" s="18"/>
      <c r="R3060" s="18"/>
      <c r="S3060" s="18"/>
    </row>
    <row r="3061" spans="1:19" x14ac:dyDescent="0.25">
      <c r="A3061" s="9"/>
      <c r="O3061" s="18"/>
      <c r="P3061" s="18"/>
      <c r="Q3061" s="18"/>
      <c r="R3061" s="18"/>
      <c r="S3061" s="18"/>
    </row>
    <row r="3062" spans="1:19" x14ac:dyDescent="0.25">
      <c r="A3062" s="9"/>
      <c r="O3062" s="18"/>
      <c r="P3062" s="18"/>
      <c r="Q3062" s="18"/>
      <c r="R3062" s="18"/>
      <c r="S3062" s="18"/>
    </row>
    <row r="3063" spans="1:19" x14ac:dyDescent="0.25">
      <c r="A3063" s="9"/>
      <c r="O3063" s="18"/>
      <c r="P3063" s="18"/>
      <c r="Q3063" s="18"/>
      <c r="R3063" s="18"/>
      <c r="S3063" s="18"/>
    </row>
    <row r="3064" spans="1:19" x14ac:dyDescent="0.25">
      <c r="A3064" s="9"/>
      <c r="O3064" s="18"/>
      <c r="P3064" s="18"/>
      <c r="Q3064" s="18"/>
      <c r="R3064" s="18"/>
      <c r="S3064" s="18"/>
    </row>
    <row r="3065" spans="1:19" x14ac:dyDescent="0.25">
      <c r="A3065" s="9"/>
      <c r="O3065" s="18"/>
      <c r="P3065" s="18"/>
      <c r="Q3065" s="18"/>
      <c r="R3065" s="18"/>
      <c r="S3065" s="18"/>
    </row>
    <row r="3066" spans="1:19" x14ac:dyDescent="0.25">
      <c r="A3066" s="9"/>
      <c r="O3066" s="18"/>
      <c r="P3066" s="18"/>
      <c r="Q3066" s="18"/>
      <c r="R3066" s="18"/>
      <c r="S3066" s="18"/>
    </row>
    <row r="3067" spans="1:19" x14ac:dyDescent="0.25">
      <c r="A3067" s="9"/>
      <c r="O3067" s="18"/>
      <c r="P3067" s="18"/>
      <c r="Q3067" s="18"/>
      <c r="R3067" s="18"/>
      <c r="S3067" s="18"/>
    </row>
    <row r="3068" spans="1:19" x14ac:dyDescent="0.25">
      <c r="A3068" s="9"/>
      <c r="O3068" s="18"/>
      <c r="P3068" s="18"/>
      <c r="Q3068" s="18"/>
      <c r="R3068" s="18"/>
      <c r="S3068" s="18"/>
    </row>
    <row r="3069" spans="1:19" x14ac:dyDescent="0.25">
      <c r="A3069" s="9"/>
      <c r="O3069" s="18"/>
      <c r="P3069" s="18"/>
      <c r="Q3069" s="18"/>
      <c r="R3069" s="18"/>
      <c r="S3069" s="18"/>
    </row>
    <row r="3070" spans="1:19" x14ac:dyDescent="0.25">
      <c r="A3070" s="9"/>
      <c r="O3070" s="18"/>
      <c r="P3070" s="18"/>
      <c r="Q3070" s="18"/>
      <c r="R3070" s="18"/>
      <c r="S3070" s="18"/>
    </row>
    <row r="3071" spans="1:19" x14ac:dyDescent="0.25">
      <c r="A3071" s="9"/>
      <c r="O3071" s="18"/>
      <c r="P3071" s="18"/>
      <c r="Q3071" s="18"/>
      <c r="R3071" s="18"/>
      <c r="S3071" s="18"/>
    </row>
    <row r="3072" spans="1:19" x14ac:dyDescent="0.25">
      <c r="A3072" s="9"/>
      <c r="O3072" s="18"/>
      <c r="P3072" s="18"/>
      <c r="Q3072" s="18"/>
      <c r="R3072" s="18"/>
      <c r="S3072" s="18"/>
    </row>
    <row r="3073" spans="1:19" x14ac:dyDescent="0.25">
      <c r="A3073" s="9"/>
      <c r="O3073" s="18"/>
      <c r="P3073" s="18"/>
      <c r="Q3073" s="18"/>
      <c r="R3073" s="18"/>
      <c r="S3073" s="18"/>
    </row>
    <row r="3074" spans="1:19" x14ac:dyDescent="0.25">
      <c r="A3074" s="9"/>
      <c r="O3074" s="18"/>
      <c r="P3074" s="18"/>
      <c r="Q3074" s="18"/>
      <c r="R3074" s="18"/>
      <c r="S3074" s="18"/>
    </row>
    <row r="3075" spans="1:19" x14ac:dyDescent="0.25">
      <c r="A3075" s="9"/>
      <c r="O3075" s="18"/>
      <c r="P3075" s="18"/>
      <c r="Q3075" s="18"/>
      <c r="R3075" s="18"/>
      <c r="S3075" s="18"/>
    </row>
    <row r="3076" spans="1:19" x14ac:dyDescent="0.25">
      <c r="A3076" s="9"/>
      <c r="O3076" s="18"/>
      <c r="P3076" s="18"/>
      <c r="Q3076" s="18"/>
      <c r="R3076" s="18"/>
      <c r="S3076" s="18"/>
    </row>
    <row r="3077" spans="1:19" x14ac:dyDescent="0.25">
      <c r="A3077" s="9"/>
      <c r="O3077" s="18"/>
      <c r="P3077" s="18"/>
      <c r="Q3077" s="18"/>
      <c r="R3077" s="18"/>
      <c r="S3077" s="18"/>
    </row>
    <row r="3078" spans="1:19" x14ac:dyDescent="0.25">
      <c r="A3078" s="9"/>
      <c r="O3078" s="18"/>
      <c r="P3078" s="18"/>
      <c r="Q3078" s="18"/>
      <c r="R3078" s="18"/>
      <c r="S3078" s="18"/>
    </row>
    <row r="3079" spans="1:19" x14ac:dyDescent="0.25">
      <c r="A3079" s="9"/>
      <c r="O3079" s="18"/>
      <c r="P3079" s="18"/>
      <c r="Q3079" s="18"/>
      <c r="R3079" s="18"/>
      <c r="S3079" s="18"/>
    </row>
    <row r="3080" spans="1:19" x14ac:dyDescent="0.25">
      <c r="A3080" s="9"/>
      <c r="O3080" s="18"/>
      <c r="P3080" s="18"/>
      <c r="Q3080" s="18"/>
      <c r="R3080" s="18"/>
      <c r="S3080" s="18"/>
    </row>
    <row r="3081" spans="1:19" x14ac:dyDescent="0.25">
      <c r="A3081" s="9"/>
      <c r="O3081" s="18"/>
      <c r="P3081" s="18"/>
      <c r="Q3081" s="18"/>
      <c r="R3081" s="18"/>
      <c r="S3081" s="18"/>
    </row>
    <row r="3082" spans="1:19" x14ac:dyDescent="0.25">
      <c r="A3082" s="9"/>
      <c r="O3082" s="18"/>
      <c r="P3082" s="18"/>
      <c r="Q3082" s="18"/>
      <c r="R3082" s="18"/>
      <c r="S3082" s="18"/>
    </row>
    <row r="3083" spans="1:19" x14ac:dyDescent="0.25">
      <c r="A3083" s="9"/>
      <c r="O3083" s="18"/>
      <c r="P3083" s="18"/>
      <c r="Q3083" s="18"/>
      <c r="R3083" s="18"/>
      <c r="S3083" s="18"/>
    </row>
    <row r="3084" spans="1:19" x14ac:dyDescent="0.25">
      <c r="A3084" s="9"/>
      <c r="O3084" s="18"/>
      <c r="P3084" s="18"/>
      <c r="Q3084" s="18"/>
      <c r="R3084" s="18"/>
      <c r="S3084" s="18"/>
    </row>
    <row r="3085" spans="1:19" x14ac:dyDescent="0.25">
      <c r="A3085" s="9"/>
      <c r="O3085" s="18"/>
      <c r="P3085" s="18"/>
      <c r="Q3085" s="18"/>
      <c r="R3085" s="18"/>
      <c r="S3085" s="18"/>
    </row>
    <row r="3086" spans="1:19" x14ac:dyDescent="0.25">
      <c r="A3086" s="9"/>
      <c r="O3086" s="18"/>
      <c r="P3086" s="18"/>
      <c r="Q3086" s="18"/>
      <c r="R3086" s="18"/>
      <c r="S3086" s="18"/>
    </row>
    <row r="3087" spans="1:19" x14ac:dyDescent="0.25">
      <c r="A3087" s="9"/>
      <c r="O3087" s="18"/>
      <c r="P3087" s="18"/>
      <c r="Q3087" s="18"/>
      <c r="R3087" s="18"/>
      <c r="S3087" s="18"/>
    </row>
    <row r="3088" spans="1:19" x14ac:dyDescent="0.25">
      <c r="A3088" s="9"/>
      <c r="O3088" s="18"/>
      <c r="P3088" s="18"/>
      <c r="Q3088" s="18"/>
      <c r="R3088" s="18"/>
      <c r="S3088" s="18"/>
    </row>
    <row r="3089" spans="1:19" x14ac:dyDescent="0.25">
      <c r="A3089" s="9"/>
      <c r="O3089" s="18"/>
      <c r="P3089" s="18"/>
      <c r="Q3089" s="18"/>
      <c r="R3089" s="18"/>
      <c r="S3089" s="18"/>
    </row>
    <row r="3090" spans="1:19" x14ac:dyDescent="0.25">
      <c r="A3090" s="9"/>
      <c r="O3090" s="18"/>
      <c r="P3090" s="18"/>
      <c r="Q3090" s="18"/>
      <c r="R3090" s="18"/>
      <c r="S3090" s="18"/>
    </row>
    <row r="3091" spans="1:19" x14ac:dyDescent="0.25">
      <c r="A3091" s="9"/>
      <c r="O3091" s="18"/>
      <c r="P3091" s="18"/>
      <c r="Q3091" s="18"/>
      <c r="R3091" s="18"/>
      <c r="S3091" s="18"/>
    </row>
    <row r="3092" spans="1:19" x14ac:dyDescent="0.25">
      <c r="A3092" s="9"/>
      <c r="O3092" s="18"/>
      <c r="P3092" s="18"/>
      <c r="Q3092" s="18"/>
      <c r="R3092" s="18"/>
      <c r="S3092" s="18"/>
    </row>
    <row r="3093" spans="1:19" x14ac:dyDescent="0.25">
      <c r="A3093" s="9"/>
      <c r="O3093" s="18"/>
      <c r="P3093" s="18"/>
      <c r="Q3093" s="18"/>
      <c r="R3093" s="18"/>
      <c r="S3093" s="18"/>
    </row>
    <row r="3094" spans="1:19" x14ac:dyDescent="0.25">
      <c r="A3094" s="9"/>
      <c r="O3094" s="18"/>
      <c r="P3094" s="18"/>
      <c r="Q3094" s="18"/>
      <c r="R3094" s="18"/>
      <c r="S3094" s="18"/>
    </row>
    <row r="3095" spans="1:19" x14ac:dyDescent="0.25">
      <c r="A3095" s="9"/>
      <c r="O3095" s="18"/>
      <c r="P3095" s="18"/>
      <c r="Q3095" s="18"/>
      <c r="R3095" s="18"/>
      <c r="S3095" s="18"/>
    </row>
    <row r="3096" spans="1:19" x14ac:dyDescent="0.25">
      <c r="A3096" s="9"/>
      <c r="O3096" s="18"/>
      <c r="P3096" s="18"/>
      <c r="Q3096" s="18"/>
      <c r="R3096" s="18"/>
      <c r="S3096" s="18"/>
    </row>
    <row r="3097" spans="1:19" x14ac:dyDescent="0.25">
      <c r="A3097" s="9"/>
      <c r="O3097" s="18"/>
      <c r="P3097" s="18"/>
      <c r="Q3097" s="18"/>
      <c r="R3097" s="18"/>
      <c r="S3097" s="18"/>
    </row>
    <row r="3098" spans="1:19" x14ac:dyDescent="0.25">
      <c r="A3098" s="9"/>
      <c r="O3098" s="18"/>
      <c r="P3098" s="18"/>
      <c r="Q3098" s="18"/>
      <c r="R3098" s="18"/>
      <c r="S3098" s="18"/>
    </row>
    <row r="3099" spans="1:19" x14ac:dyDescent="0.25">
      <c r="A3099" s="9"/>
      <c r="O3099" s="18"/>
      <c r="P3099" s="18"/>
      <c r="Q3099" s="18"/>
      <c r="R3099" s="18"/>
      <c r="S3099" s="18"/>
    </row>
    <row r="3100" spans="1:19" x14ac:dyDescent="0.25">
      <c r="A3100" s="9"/>
      <c r="O3100" s="18"/>
      <c r="P3100" s="18"/>
      <c r="Q3100" s="18"/>
      <c r="R3100" s="18"/>
      <c r="S3100" s="18"/>
    </row>
    <row r="3101" spans="1:19" x14ac:dyDescent="0.25">
      <c r="A3101" s="9"/>
      <c r="O3101" s="18"/>
      <c r="P3101" s="18"/>
      <c r="Q3101" s="18"/>
      <c r="R3101" s="18"/>
      <c r="S3101" s="18"/>
    </row>
    <row r="3102" spans="1:19" x14ac:dyDescent="0.25">
      <c r="A3102" s="9"/>
      <c r="O3102" s="18"/>
      <c r="P3102" s="18"/>
      <c r="Q3102" s="18"/>
      <c r="R3102" s="18"/>
      <c r="S3102" s="18"/>
    </row>
    <row r="3103" spans="1:19" x14ac:dyDescent="0.25">
      <c r="A3103" s="9"/>
      <c r="O3103" s="18"/>
      <c r="P3103" s="18"/>
      <c r="Q3103" s="18"/>
      <c r="R3103" s="18"/>
      <c r="S3103" s="18"/>
    </row>
    <row r="3104" spans="1:19" x14ac:dyDescent="0.25">
      <c r="A3104" s="9"/>
      <c r="O3104" s="18"/>
      <c r="P3104" s="18"/>
      <c r="Q3104" s="18"/>
      <c r="R3104" s="18"/>
      <c r="S3104" s="18"/>
    </row>
    <row r="3105" spans="1:19" x14ac:dyDescent="0.25">
      <c r="A3105" s="9"/>
      <c r="O3105" s="18"/>
      <c r="P3105" s="18"/>
      <c r="Q3105" s="18"/>
      <c r="R3105" s="18"/>
      <c r="S3105" s="18"/>
    </row>
    <row r="3106" spans="1:19" x14ac:dyDescent="0.25">
      <c r="A3106" s="9"/>
      <c r="O3106" s="18"/>
      <c r="P3106" s="18"/>
      <c r="Q3106" s="18"/>
      <c r="R3106" s="18"/>
      <c r="S3106" s="18"/>
    </row>
    <row r="3107" spans="1:19" x14ac:dyDescent="0.25">
      <c r="A3107" s="9"/>
      <c r="O3107" s="18"/>
      <c r="P3107" s="18"/>
      <c r="Q3107" s="18"/>
      <c r="R3107" s="18"/>
      <c r="S3107" s="18"/>
    </row>
    <row r="3108" spans="1:19" x14ac:dyDescent="0.25">
      <c r="A3108" s="9"/>
      <c r="O3108" s="18"/>
      <c r="P3108" s="18"/>
      <c r="Q3108" s="18"/>
      <c r="R3108" s="18"/>
      <c r="S3108" s="18"/>
    </row>
    <row r="3109" spans="1:19" x14ac:dyDescent="0.25">
      <c r="A3109" s="9"/>
      <c r="O3109" s="18"/>
      <c r="P3109" s="18"/>
      <c r="Q3109" s="18"/>
      <c r="R3109" s="18"/>
      <c r="S3109" s="18"/>
    </row>
    <row r="3110" spans="1:19" x14ac:dyDescent="0.25">
      <c r="A3110" s="9"/>
      <c r="O3110" s="18"/>
      <c r="P3110" s="18"/>
      <c r="Q3110" s="18"/>
      <c r="R3110" s="18"/>
      <c r="S3110" s="18"/>
    </row>
    <row r="3111" spans="1:19" x14ac:dyDescent="0.25">
      <c r="A3111" s="9"/>
      <c r="O3111" s="18"/>
      <c r="P3111" s="18"/>
      <c r="Q3111" s="18"/>
      <c r="R3111" s="18"/>
      <c r="S3111" s="18"/>
    </row>
    <row r="3112" spans="1:19" x14ac:dyDescent="0.25">
      <c r="A3112" s="9"/>
      <c r="O3112" s="18"/>
      <c r="P3112" s="18"/>
      <c r="Q3112" s="18"/>
      <c r="R3112" s="18"/>
      <c r="S3112" s="18"/>
    </row>
    <row r="3113" spans="1:19" x14ac:dyDescent="0.25">
      <c r="A3113" s="9"/>
      <c r="O3113" s="18"/>
      <c r="P3113" s="18"/>
      <c r="Q3113" s="18"/>
      <c r="R3113" s="18"/>
      <c r="S3113" s="18"/>
    </row>
    <row r="3114" spans="1:19" x14ac:dyDescent="0.25">
      <c r="A3114" s="9"/>
      <c r="O3114" s="18"/>
      <c r="P3114" s="18"/>
      <c r="Q3114" s="18"/>
      <c r="R3114" s="18"/>
      <c r="S3114" s="18"/>
    </row>
    <row r="3115" spans="1:19" x14ac:dyDescent="0.25">
      <c r="A3115" s="9"/>
      <c r="O3115" s="18"/>
      <c r="P3115" s="18"/>
      <c r="Q3115" s="18"/>
      <c r="R3115" s="18"/>
      <c r="S3115" s="18"/>
    </row>
    <row r="3116" spans="1:19" x14ac:dyDescent="0.25">
      <c r="A3116" s="9"/>
      <c r="O3116" s="18"/>
      <c r="P3116" s="18"/>
      <c r="Q3116" s="18"/>
      <c r="R3116" s="18"/>
      <c r="S3116" s="18"/>
    </row>
    <row r="3117" spans="1:19" x14ac:dyDescent="0.25">
      <c r="A3117" s="9"/>
      <c r="O3117" s="18"/>
      <c r="P3117" s="18"/>
      <c r="Q3117" s="18"/>
      <c r="R3117" s="18"/>
      <c r="S3117" s="18"/>
    </row>
    <row r="3118" spans="1:19" x14ac:dyDescent="0.25">
      <c r="A3118" s="9"/>
      <c r="O3118" s="18"/>
      <c r="P3118" s="18"/>
      <c r="Q3118" s="18"/>
      <c r="R3118" s="18"/>
      <c r="S3118" s="18"/>
    </row>
    <row r="3119" spans="1:19" x14ac:dyDescent="0.25">
      <c r="A3119" s="9"/>
      <c r="O3119" s="18"/>
      <c r="P3119" s="18"/>
      <c r="Q3119" s="18"/>
      <c r="R3119" s="18"/>
      <c r="S3119" s="18"/>
    </row>
    <row r="3120" spans="1:19" x14ac:dyDescent="0.25">
      <c r="A3120" s="9"/>
      <c r="O3120" s="18"/>
      <c r="P3120" s="18"/>
      <c r="Q3120" s="18"/>
      <c r="R3120" s="18"/>
      <c r="S3120" s="18"/>
    </row>
    <row r="3121" spans="1:19" x14ac:dyDescent="0.25">
      <c r="A3121" s="9"/>
      <c r="O3121" s="18"/>
      <c r="P3121" s="18"/>
      <c r="Q3121" s="18"/>
      <c r="R3121" s="18"/>
      <c r="S3121" s="18"/>
    </row>
    <row r="3122" spans="1:19" x14ac:dyDescent="0.25">
      <c r="A3122" s="9"/>
      <c r="O3122" s="18"/>
      <c r="P3122" s="18"/>
      <c r="Q3122" s="18"/>
      <c r="R3122" s="18"/>
      <c r="S3122" s="18"/>
    </row>
    <row r="3123" spans="1:19" x14ac:dyDescent="0.25">
      <c r="A3123" s="9"/>
      <c r="O3123" s="18"/>
      <c r="P3123" s="18"/>
      <c r="Q3123" s="18"/>
      <c r="R3123" s="18"/>
      <c r="S3123" s="18"/>
    </row>
    <row r="3124" spans="1:19" x14ac:dyDescent="0.25">
      <c r="A3124" s="9"/>
      <c r="O3124" s="18"/>
      <c r="P3124" s="18"/>
      <c r="Q3124" s="18"/>
      <c r="R3124" s="18"/>
      <c r="S3124" s="18"/>
    </row>
    <row r="3125" spans="1:19" x14ac:dyDescent="0.25">
      <c r="A3125" s="9"/>
      <c r="O3125" s="18"/>
      <c r="P3125" s="18"/>
      <c r="Q3125" s="18"/>
      <c r="R3125" s="18"/>
      <c r="S3125" s="18"/>
    </row>
    <row r="3126" spans="1:19" x14ac:dyDescent="0.25">
      <c r="A3126" s="9"/>
      <c r="O3126" s="18"/>
      <c r="P3126" s="18"/>
      <c r="Q3126" s="18"/>
      <c r="R3126" s="18"/>
      <c r="S3126" s="18"/>
    </row>
    <row r="3127" spans="1:19" x14ac:dyDescent="0.25">
      <c r="A3127" s="9"/>
      <c r="O3127" s="18"/>
      <c r="P3127" s="18"/>
      <c r="Q3127" s="18"/>
      <c r="R3127" s="18"/>
      <c r="S3127" s="18"/>
    </row>
    <row r="3128" spans="1:19" x14ac:dyDescent="0.25">
      <c r="A3128" s="9"/>
      <c r="O3128" s="18"/>
      <c r="P3128" s="18"/>
      <c r="Q3128" s="18"/>
      <c r="R3128" s="18"/>
      <c r="S3128" s="18"/>
    </row>
    <row r="3129" spans="1:19" x14ac:dyDescent="0.25">
      <c r="A3129" s="9"/>
      <c r="O3129" s="18"/>
      <c r="P3129" s="18"/>
      <c r="Q3129" s="18"/>
      <c r="R3129" s="18"/>
      <c r="S3129" s="18"/>
    </row>
    <row r="3130" spans="1:19" x14ac:dyDescent="0.25">
      <c r="A3130" s="9"/>
      <c r="O3130" s="18"/>
      <c r="P3130" s="18"/>
      <c r="Q3130" s="18"/>
      <c r="R3130" s="18"/>
      <c r="S3130" s="18"/>
    </row>
    <row r="3131" spans="1:19" x14ac:dyDescent="0.25">
      <c r="A3131" s="9"/>
      <c r="O3131" s="18"/>
      <c r="P3131" s="18"/>
      <c r="Q3131" s="18"/>
      <c r="R3131" s="18"/>
      <c r="S3131" s="18"/>
    </row>
    <row r="3132" spans="1:19" x14ac:dyDescent="0.25">
      <c r="A3132" s="9"/>
      <c r="O3132" s="18"/>
      <c r="P3132" s="18"/>
      <c r="Q3132" s="18"/>
      <c r="R3132" s="18"/>
      <c r="S3132" s="18"/>
    </row>
    <row r="3133" spans="1:19" x14ac:dyDescent="0.25">
      <c r="A3133" s="9"/>
      <c r="O3133" s="18"/>
      <c r="P3133" s="18"/>
      <c r="Q3133" s="18"/>
      <c r="R3133" s="18"/>
      <c r="S3133" s="18"/>
    </row>
    <row r="3134" spans="1:19" x14ac:dyDescent="0.25">
      <c r="A3134" s="9"/>
      <c r="O3134" s="18"/>
      <c r="P3134" s="18"/>
      <c r="Q3134" s="18"/>
      <c r="R3134" s="18"/>
      <c r="S3134" s="18"/>
    </row>
    <row r="3135" spans="1:19" x14ac:dyDescent="0.25">
      <c r="A3135" s="9"/>
      <c r="O3135" s="18"/>
      <c r="P3135" s="18"/>
      <c r="Q3135" s="18"/>
      <c r="R3135" s="18"/>
      <c r="S3135" s="18"/>
    </row>
    <row r="3136" spans="1:19" x14ac:dyDescent="0.25">
      <c r="A3136" s="9"/>
      <c r="O3136" s="18"/>
      <c r="P3136" s="18"/>
      <c r="Q3136" s="18"/>
      <c r="R3136" s="18"/>
      <c r="S3136" s="18"/>
    </row>
    <row r="3137" spans="1:19" x14ac:dyDescent="0.25">
      <c r="A3137" s="9"/>
      <c r="O3137" s="18"/>
      <c r="P3137" s="18"/>
      <c r="Q3137" s="18"/>
      <c r="R3137" s="18"/>
      <c r="S3137" s="18"/>
    </row>
    <row r="3138" spans="1:19" x14ac:dyDescent="0.25">
      <c r="A3138" s="9"/>
      <c r="O3138" s="18"/>
      <c r="P3138" s="18"/>
      <c r="Q3138" s="18"/>
      <c r="R3138" s="18"/>
      <c r="S3138" s="18"/>
    </row>
    <row r="3139" spans="1:19" x14ac:dyDescent="0.25">
      <c r="A3139" s="9"/>
      <c r="O3139" s="18"/>
      <c r="P3139" s="18"/>
      <c r="Q3139" s="18"/>
      <c r="R3139" s="18"/>
      <c r="S3139" s="18"/>
    </row>
    <row r="3140" spans="1:19" x14ac:dyDescent="0.25">
      <c r="A3140" s="9"/>
      <c r="O3140" s="18"/>
      <c r="P3140" s="18"/>
      <c r="Q3140" s="18"/>
      <c r="R3140" s="18"/>
      <c r="S3140" s="18"/>
    </row>
    <row r="3141" spans="1:19" x14ac:dyDescent="0.25">
      <c r="A3141" s="9"/>
      <c r="O3141" s="18"/>
      <c r="P3141" s="18"/>
      <c r="Q3141" s="18"/>
      <c r="R3141" s="18"/>
      <c r="S3141" s="18"/>
    </row>
    <row r="3142" spans="1:19" x14ac:dyDescent="0.25">
      <c r="A3142" s="9"/>
      <c r="O3142" s="18"/>
      <c r="P3142" s="18"/>
      <c r="Q3142" s="18"/>
      <c r="R3142" s="18"/>
      <c r="S3142" s="18"/>
    </row>
    <row r="3143" spans="1:19" x14ac:dyDescent="0.25">
      <c r="A3143" s="9"/>
      <c r="O3143" s="18"/>
      <c r="P3143" s="18"/>
      <c r="Q3143" s="18"/>
      <c r="R3143" s="18"/>
      <c r="S3143" s="18"/>
    </row>
    <row r="3144" spans="1:19" x14ac:dyDescent="0.25">
      <c r="A3144" s="9"/>
      <c r="O3144" s="18"/>
      <c r="P3144" s="18"/>
      <c r="Q3144" s="18"/>
      <c r="R3144" s="18"/>
      <c r="S3144" s="18"/>
    </row>
    <row r="3145" spans="1:19" x14ac:dyDescent="0.25">
      <c r="A3145" s="9"/>
      <c r="O3145" s="18"/>
      <c r="P3145" s="18"/>
      <c r="Q3145" s="18"/>
      <c r="R3145" s="18"/>
      <c r="S3145" s="18"/>
    </row>
    <row r="3146" spans="1:19" x14ac:dyDescent="0.25">
      <c r="A3146" s="9"/>
      <c r="O3146" s="18"/>
      <c r="P3146" s="18"/>
      <c r="Q3146" s="18"/>
      <c r="R3146" s="18"/>
      <c r="S3146" s="18"/>
    </row>
    <row r="3147" spans="1:19" x14ac:dyDescent="0.25">
      <c r="A3147" s="9"/>
      <c r="O3147" s="18"/>
      <c r="P3147" s="18"/>
      <c r="Q3147" s="18"/>
      <c r="R3147" s="18"/>
      <c r="S3147" s="18"/>
    </row>
    <row r="3148" spans="1:19" x14ac:dyDescent="0.25">
      <c r="A3148" s="9"/>
      <c r="O3148" s="18"/>
      <c r="P3148" s="18"/>
      <c r="Q3148" s="18"/>
      <c r="R3148" s="18"/>
      <c r="S3148" s="18"/>
    </row>
    <row r="3149" spans="1:19" x14ac:dyDescent="0.25">
      <c r="A3149" s="9"/>
      <c r="O3149" s="18"/>
      <c r="P3149" s="18"/>
      <c r="Q3149" s="18"/>
      <c r="R3149" s="18"/>
      <c r="S3149" s="18"/>
    </row>
    <row r="3150" spans="1:19" x14ac:dyDescent="0.25">
      <c r="A3150" s="9"/>
      <c r="O3150" s="18"/>
      <c r="P3150" s="18"/>
      <c r="Q3150" s="18"/>
      <c r="R3150" s="18"/>
      <c r="S3150" s="18"/>
    </row>
    <row r="3151" spans="1:19" x14ac:dyDescent="0.25">
      <c r="A3151" s="9"/>
      <c r="O3151" s="18"/>
      <c r="P3151" s="18"/>
      <c r="Q3151" s="18"/>
      <c r="R3151" s="18"/>
      <c r="S3151" s="18"/>
    </row>
    <row r="3152" spans="1:19" x14ac:dyDescent="0.25">
      <c r="A3152" s="9"/>
      <c r="O3152" s="18"/>
      <c r="P3152" s="18"/>
      <c r="Q3152" s="18"/>
      <c r="R3152" s="18"/>
      <c r="S3152" s="18"/>
    </row>
    <row r="3153" spans="1:19" x14ac:dyDescent="0.25">
      <c r="A3153" s="9"/>
      <c r="O3153" s="18"/>
      <c r="P3153" s="18"/>
      <c r="Q3153" s="18"/>
      <c r="R3153" s="18"/>
      <c r="S3153" s="18"/>
    </row>
    <row r="3154" spans="1:19" x14ac:dyDescent="0.25">
      <c r="A3154" s="9"/>
      <c r="O3154" s="18"/>
      <c r="P3154" s="18"/>
      <c r="Q3154" s="18"/>
      <c r="R3154" s="18"/>
      <c r="S3154" s="18"/>
    </row>
    <row r="3155" spans="1:19" x14ac:dyDescent="0.25">
      <c r="A3155" s="9"/>
      <c r="O3155" s="18"/>
      <c r="P3155" s="18"/>
      <c r="Q3155" s="18"/>
      <c r="R3155" s="18"/>
      <c r="S3155" s="18"/>
    </row>
    <row r="3156" spans="1:19" x14ac:dyDescent="0.25">
      <c r="A3156" s="9"/>
      <c r="O3156" s="18"/>
      <c r="P3156" s="18"/>
      <c r="Q3156" s="18"/>
      <c r="R3156" s="18"/>
      <c r="S3156" s="18"/>
    </row>
    <row r="3157" spans="1:19" x14ac:dyDescent="0.25">
      <c r="A3157" s="9"/>
      <c r="O3157" s="18"/>
      <c r="P3157" s="18"/>
      <c r="Q3157" s="18"/>
      <c r="R3157" s="18"/>
      <c r="S3157" s="18"/>
    </row>
    <row r="3158" spans="1:19" x14ac:dyDescent="0.25">
      <c r="A3158" s="9"/>
      <c r="O3158" s="18"/>
      <c r="P3158" s="18"/>
      <c r="Q3158" s="18"/>
      <c r="R3158" s="18"/>
      <c r="S3158" s="18"/>
    </row>
    <row r="3159" spans="1:19" x14ac:dyDescent="0.25">
      <c r="A3159" s="9"/>
      <c r="O3159" s="18"/>
      <c r="P3159" s="18"/>
      <c r="Q3159" s="18"/>
      <c r="R3159" s="18"/>
      <c r="S3159" s="18"/>
    </row>
    <row r="3160" spans="1:19" x14ac:dyDescent="0.25">
      <c r="A3160" s="9"/>
      <c r="O3160" s="18"/>
      <c r="P3160" s="18"/>
      <c r="Q3160" s="18"/>
      <c r="R3160" s="18"/>
      <c r="S3160" s="18"/>
    </row>
    <row r="3161" spans="1:19" x14ac:dyDescent="0.25">
      <c r="A3161" s="9"/>
      <c r="O3161" s="18"/>
      <c r="P3161" s="18"/>
      <c r="Q3161" s="18"/>
      <c r="R3161" s="18"/>
      <c r="S3161" s="18"/>
    </row>
    <row r="3162" spans="1:19" x14ac:dyDescent="0.25">
      <c r="A3162" s="9"/>
      <c r="O3162" s="18"/>
      <c r="P3162" s="18"/>
      <c r="Q3162" s="18"/>
      <c r="R3162" s="18"/>
      <c r="S3162" s="18"/>
    </row>
    <row r="3163" spans="1:19" x14ac:dyDescent="0.25">
      <c r="A3163" s="9"/>
      <c r="O3163" s="18"/>
      <c r="P3163" s="18"/>
      <c r="Q3163" s="18"/>
      <c r="R3163" s="18"/>
      <c r="S3163" s="18"/>
    </row>
    <row r="3164" spans="1:19" x14ac:dyDescent="0.25">
      <c r="A3164" s="9"/>
      <c r="O3164" s="18"/>
      <c r="P3164" s="18"/>
      <c r="Q3164" s="18"/>
      <c r="R3164" s="18"/>
      <c r="S3164" s="18"/>
    </row>
    <row r="3165" spans="1:19" x14ac:dyDescent="0.25">
      <c r="A3165" s="9"/>
      <c r="O3165" s="18"/>
      <c r="P3165" s="18"/>
      <c r="Q3165" s="18"/>
      <c r="R3165" s="18"/>
      <c r="S3165" s="18"/>
    </row>
    <row r="3166" spans="1:19" x14ac:dyDescent="0.25">
      <c r="A3166" s="9"/>
      <c r="O3166" s="18"/>
      <c r="P3166" s="18"/>
      <c r="Q3166" s="18"/>
      <c r="R3166" s="18"/>
      <c r="S3166" s="18"/>
    </row>
    <row r="3167" spans="1:19" x14ac:dyDescent="0.25">
      <c r="A3167" s="9"/>
      <c r="O3167" s="18"/>
      <c r="P3167" s="18"/>
      <c r="Q3167" s="18"/>
      <c r="R3167" s="18"/>
      <c r="S3167" s="18"/>
    </row>
    <row r="3168" spans="1:19" x14ac:dyDescent="0.25">
      <c r="A3168" s="9"/>
      <c r="O3168" s="18"/>
      <c r="P3168" s="18"/>
      <c r="Q3168" s="18"/>
      <c r="R3168" s="18"/>
      <c r="S3168" s="18"/>
    </row>
    <row r="3169" spans="1:19" x14ac:dyDescent="0.25">
      <c r="A3169" s="9"/>
      <c r="O3169" s="18"/>
      <c r="P3169" s="18"/>
      <c r="Q3169" s="18"/>
      <c r="R3169" s="18"/>
      <c r="S3169" s="18"/>
    </row>
    <row r="3170" spans="1:19" x14ac:dyDescent="0.25">
      <c r="A3170" s="9"/>
      <c r="O3170" s="18"/>
      <c r="P3170" s="18"/>
      <c r="Q3170" s="18"/>
      <c r="R3170" s="18"/>
      <c r="S3170" s="18"/>
    </row>
    <row r="3171" spans="1:19" x14ac:dyDescent="0.25">
      <c r="A3171" s="9"/>
      <c r="O3171" s="18"/>
      <c r="P3171" s="18"/>
      <c r="Q3171" s="18"/>
      <c r="R3171" s="18"/>
      <c r="S3171" s="18"/>
    </row>
    <row r="3172" spans="1:19" x14ac:dyDescent="0.25">
      <c r="A3172" s="9"/>
      <c r="O3172" s="18"/>
      <c r="P3172" s="18"/>
      <c r="Q3172" s="18"/>
      <c r="R3172" s="18"/>
      <c r="S3172" s="18"/>
    </row>
    <row r="3173" spans="1:19" x14ac:dyDescent="0.25">
      <c r="A3173" s="9"/>
      <c r="O3173" s="18"/>
      <c r="P3173" s="18"/>
      <c r="Q3173" s="18"/>
      <c r="R3173" s="18"/>
      <c r="S3173" s="18"/>
    </row>
    <row r="3174" spans="1:19" x14ac:dyDescent="0.25">
      <c r="A3174" s="9"/>
      <c r="O3174" s="18"/>
      <c r="P3174" s="18"/>
      <c r="Q3174" s="18"/>
      <c r="R3174" s="18"/>
      <c r="S3174" s="18"/>
    </row>
    <row r="3175" spans="1:19" x14ac:dyDescent="0.25">
      <c r="A3175" s="9"/>
      <c r="O3175" s="18"/>
      <c r="P3175" s="18"/>
      <c r="Q3175" s="18"/>
      <c r="R3175" s="18"/>
      <c r="S3175" s="18"/>
    </row>
    <row r="3176" spans="1:19" x14ac:dyDescent="0.25">
      <c r="A3176" s="9"/>
      <c r="O3176" s="18"/>
      <c r="P3176" s="18"/>
      <c r="Q3176" s="18"/>
      <c r="R3176" s="18"/>
      <c r="S3176" s="18"/>
    </row>
    <row r="3177" spans="1:19" x14ac:dyDescent="0.25">
      <c r="A3177" s="9"/>
      <c r="O3177" s="18"/>
      <c r="P3177" s="18"/>
      <c r="Q3177" s="18"/>
      <c r="R3177" s="18"/>
      <c r="S3177" s="18"/>
    </row>
    <row r="3178" spans="1:19" x14ac:dyDescent="0.25">
      <c r="A3178" s="9"/>
      <c r="O3178" s="18"/>
      <c r="P3178" s="18"/>
      <c r="Q3178" s="18"/>
      <c r="R3178" s="18"/>
      <c r="S3178" s="18"/>
    </row>
    <row r="3179" spans="1:19" x14ac:dyDescent="0.25">
      <c r="A3179" s="9"/>
      <c r="O3179" s="18"/>
      <c r="P3179" s="18"/>
      <c r="Q3179" s="18"/>
      <c r="R3179" s="18"/>
      <c r="S3179" s="18"/>
    </row>
    <row r="3180" spans="1:19" x14ac:dyDescent="0.25">
      <c r="A3180" s="9"/>
      <c r="O3180" s="18"/>
      <c r="P3180" s="18"/>
      <c r="Q3180" s="18"/>
      <c r="R3180" s="18"/>
      <c r="S3180" s="18"/>
    </row>
    <row r="3181" spans="1:19" x14ac:dyDescent="0.25">
      <c r="A3181" s="9"/>
      <c r="O3181" s="18"/>
      <c r="P3181" s="18"/>
      <c r="Q3181" s="18"/>
      <c r="R3181" s="18"/>
      <c r="S3181" s="18"/>
    </row>
    <row r="3182" spans="1:19" x14ac:dyDescent="0.25">
      <c r="A3182" s="9"/>
      <c r="O3182" s="18"/>
      <c r="P3182" s="18"/>
      <c r="Q3182" s="18"/>
      <c r="R3182" s="18"/>
      <c r="S3182" s="18"/>
    </row>
    <row r="3183" spans="1:19" x14ac:dyDescent="0.25">
      <c r="A3183" s="9"/>
      <c r="O3183" s="18"/>
      <c r="P3183" s="18"/>
      <c r="Q3183" s="18"/>
      <c r="R3183" s="18"/>
      <c r="S3183" s="18"/>
    </row>
    <row r="3184" spans="1:19" x14ac:dyDescent="0.25">
      <c r="A3184" s="9"/>
      <c r="O3184" s="18"/>
      <c r="P3184" s="18"/>
      <c r="Q3184" s="18"/>
      <c r="R3184" s="18"/>
      <c r="S3184" s="18"/>
    </row>
    <row r="3185" spans="1:19" x14ac:dyDescent="0.25">
      <c r="A3185" s="9"/>
      <c r="O3185" s="18"/>
      <c r="P3185" s="18"/>
      <c r="Q3185" s="18"/>
      <c r="R3185" s="18"/>
      <c r="S3185" s="18"/>
    </row>
    <row r="3186" spans="1:19" x14ac:dyDescent="0.25">
      <c r="A3186" s="9"/>
      <c r="O3186" s="18"/>
      <c r="P3186" s="18"/>
      <c r="Q3186" s="18"/>
      <c r="R3186" s="18"/>
      <c r="S3186" s="18"/>
    </row>
    <row r="3187" spans="1:19" x14ac:dyDescent="0.25">
      <c r="A3187" s="9"/>
      <c r="O3187" s="18"/>
      <c r="P3187" s="18"/>
      <c r="Q3187" s="18"/>
      <c r="R3187" s="18"/>
      <c r="S3187" s="18"/>
    </row>
    <row r="3188" spans="1:19" x14ac:dyDescent="0.25">
      <c r="A3188" s="9"/>
      <c r="O3188" s="18"/>
      <c r="P3188" s="18"/>
      <c r="Q3188" s="18"/>
      <c r="R3188" s="18"/>
      <c r="S3188" s="18"/>
    </row>
    <row r="3189" spans="1:19" x14ac:dyDescent="0.25">
      <c r="A3189" s="9"/>
      <c r="O3189" s="18"/>
      <c r="P3189" s="18"/>
      <c r="Q3189" s="18"/>
      <c r="R3189" s="18"/>
      <c r="S3189" s="18"/>
    </row>
    <row r="3190" spans="1:19" x14ac:dyDescent="0.25">
      <c r="A3190" s="9"/>
      <c r="O3190" s="18"/>
      <c r="P3190" s="18"/>
      <c r="Q3190" s="18"/>
      <c r="R3190" s="18"/>
      <c r="S3190" s="18"/>
    </row>
    <row r="3191" spans="1:19" x14ac:dyDescent="0.25">
      <c r="A3191" s="9"/>
      <c r="O3191" s="18"/>
      <c r="P3191" s="18"/>
      <c r="Q3191" s="18"/>
      <c r="R3191" s="18"/>
      <c r="S3191" s="18"/>
    </row>
    <row r="3192" spans="1:19" x14ac:dyDescent="0.25">
      <c r="A3192" s="9"/>
      <c r="O3192" s="18"/>
      <c r="P3192" s="18"/>
      <c r="Q3192" s="18"/>
      <c r="R3192" s="18"/>
      <c r="S3192" s="18"/>
    </row>
    <row r="3193" spans="1:19" x14ac:dyDescent="0.25">
      <c r="A3193" s="9"/>
      <c r="O3193" s="18"/>
      <c r="P3193" s="18"/>
      <c r="Q3193" s="18"/>
      <c r="R3193" s="18"/>
      <c r="S3193" s="18"/>
    </row>
    <row r="3194" spans="1:19" x14ac:dyDescent="0.25">
      <c r="A3194" s="9"/>
      <c r="O3194" s="18"/>
      <c r="P3194" s="18"/>
      <c r="Q3194" s="18"/>
      <c r="R3194" s="18"/>
      <c r="S3194" s="18"/>
    </row>
    <row r="3195" spans="1:19" x14ac:dyDescent="0.25">
      <c r="A3195" s="9"/>
      <c r="O3195" s="18"/>
      <c r="P3195" s="18"/>
      <c r="Q3195" s="18"/>
      <c r="R3195" s="18"/>
      <c r="S3195" s="18"/>
    </row>
    <row r="3196" spans="1:19" x14ac:dyDescent="0.25">
      <c r="A3196" s="9"/>
      <c r="O3196" s="18"/>
      <c r="P3196" s="18"/>
      <c r="Q3196" s="18"/>
      <c r="R3196" s="18"/>
      <c r="S3196" s="18"/>
    </row>
    <row r="3197" spans="1:19" x14ac:dyDescent="0.25">
      <c r="A3197" s="9"/>
      <c r="O3197" s="18"/>
      <c r="P3197" s="18"/>
      <c r="Q3197" s="18"/>
      <c r="R3197" s="18"/>
      <c r="S3197" s="18"/>
    </row>
    <row r="3198" spans="1:19" x14ac:dyDescent="0.25">
      <c r="A3198" s="9"/>
      <c r="O3198" s="18"/>
      <c r="P3198" s="18"/>
      <c r="Q3198" s="18"/>
      <c r="R3198" s="18"/>
      <c r="S3198" s="18"/>
    </row>
    <row r="3199" spans="1:19" x14ac:dyDescent="0.25">
      <c r="A3199" s="9"/>
      <c r="O3199" s="18"/>
      <c r="P3199" s="18"/>
      <c r="Q3199" s="18"/>
      <c r="R3199" s="18"/>
      <c r="S3199" s="18"/>
    </row>
    <row r="3200" spans="1:19" x14ac:dyDescent="0.25">
      <c r="A3200" s="9"/>
      <c r="O3200" s="18"/>
      <c r="P3200" s="18"/>
      <c r="Q3200" s="18"/>
      <c r="R3200" s="18"/>
      <c r="S3200" s="18"/>
    </row>
    <row r="3201" spans="1:19" x14ac:dyDescent="0.25">
      <c r="A3201" s="9"/>
      <c r="O3201" s="18"/>
      <c r="P3201" s="18"/>
      <c r="Q3201" s="18"/>
      <c r="R3201" s="18"/>
      <c r="S3201" s="18"/>
    </row>
    <row r="3202" spans="1:19" x14ac:dyDescent="0.25">
      <c r="A3202" s="9"/>
      <c r="O3202" s="18"/>
      <c r="P3202" s="18"/>
      <c r="Q3202" s="18"/>
      <c r="R3202" s="18"/>
      <c r="S3202" s="18"/>
    </row>
    <row r="3203" spans="1:19" x14ac:dyDescent="0.25">
      <c r="A3203" s="9"/>
      <c r="O3203" s="18"/>
      <c r="P3203" s="18"/>
      <c r="Q3203" s="18"/>
      <c r="R3203" s="18"/>
      <c r="S3203" s="18"/>
    </row>
    <row r="3204" spans="1:19" x14ac:dyDescent="0.25">
      <c r="A3204" s="9"/>
      <c r="O3204" s="18"/>
      <c r="P3204" s="18"/>
      <c r="Q3204" s="18"/>
      <c r="R3204" s="18"/>
      <c r="S3204" s="18"/>
    </row>
    <row r="3205" spans="1:19" x14ac:dyDescent="0.25">
      <c r="A3205" s="9"/>
      <c r="O3205" s="18"/>
      <c r="P3205" s="18"/>
      <c r="Q3205" s="18"/>
      <c r="R3205" s="18"/>
      <c r="S3205" s="18"/>
    </row>
    <row r="3206" spans="1:19" x14ac:dyDescent="0.25">
      <c r="A3206" s="9"/>
      <c r="O3206" s="18"/>
      <c r="P3206" s="18"/>
      <c r="Q3206" s="18"/>
      <c r="R3206" s="18"/>
      <c r="S3206" s="18"/>
    </row>
    <row r="3207" spans="1:19" x14ac:dyDescent="0.25">
      <c r="A3207" s="9"/>
      <c r="O3207" s="18"/>
      <c r="P3207" s="18"/>
      <c r="Q3207" s="18"/>
      <c r="R3207" s="18"/>
      <c r="S3207" s="18"/>
    </row>
    <row r="3208" spans="1:19" x14ac:dyDescent="0.25">
      <c r="A3208" s="9"/>
      <c r="O3208" s="18"/>
      <c r="P3208" s="18"/>
      <c r="Q3208" s="18"/>
      <c r="R3208" s="18"/>
      <c r="S3208" s="18"/>
    </row>
    <row r="3209" spans="1:19" x14ac:dyDescent="0.25">
      <c r="A3209" s="9"/>
      <c r="O3209" s="18"/>
      <c r="P3209" s="18"/>
      <c r="Q3209" s="18"/>
      <c r="R3209" s="18"/>
      <c r="S3209" s="18"/>
    </row>
    <row r="3210" spans="1:19" x14ac:dyDescent="0.25">
      <c r="A3210" s="9"/>
      <c r="O3210" s="18"/>
      <c r="P3210" s="18"/>
      <c r="Q3210" s="18"/>
      <c r="R3210" s="18"/>
      <c r="S3210" s="18"/>
    </row>
    <row r="3211" spans="1:19" x14ac:dyDescent="0.25">
      <c r="A3211" s="9"/>
      <c r="O3211" s="18"/>
      <c r="P3211" s="18"/>
      <c r="Q3211" s="18"/>
      <c r="R3211" s="18"/>
      <c r="S3211" s="18"/>
    </row>
    <row r="3212" spans="1:19" x14ac:dyDescent="0.25">
      <c r="A3212" s="9"/>
      <c r="O3212" s="18"/>
      <c r="P3212" s="18"/>
      <c r="Q3212" s="18"/>
      <c r="R3212" s="18"/>
      <c r="S3212" s="18"/>
    </row>
    <row r="3213" spans="1:19" x14ac:dyDescent="0.25">
      <c r="A3213" s="9"/>
      <c r="O3213" s="18"/>
      <c r="P3213" s="18"/>
      <c r="Q3213" s="18"/>
      <c r="R3213" s="18"/>
      <c r="S3213" s="18"/>
    </row>
    <row r="3214" spans="1:19" x14ac:dyDescent="0.25">
      <c r="A3214" s="9"/>
      <c r="O3214" s="18"/>
      <c r="P3214" s="18"/>
      <c r="Q3214" s="18"/>
      <c r="R3214" s="18"/>
      <c r="S3214" s="18"/>
    </row>
    <row r="3215" spans="1:19" x14ac:dyDescent="0.25">
      <c r="A3215" s="9"/>
      <c r="O3215" s="18"/>
      <c r="P3215" s="18"/>
      <c r="Q3215" s="18"/>
      <c r="R3215" s="18"/>
      <c r="S3215" s="18"/>
    </row>
    <row r="3216" spans="1:19" x14ac:dyDescent="0.25">
      <c r="A3216" s="9"/>
      <c r="O3216" s="18"/>
      <c r="P3216" s="18"/>
      <c r="Q3216" s="18"/>
      <c r="R3216" s="18"/>
      <c r="S3216" s="18"/>
    </row>
    <row r="3217" spans="1:19" x14ac:dyDescent="0.25">
      <c r="A3217" s="9"/>
      <c r="O3217" s="18"/>
      <c r="P3217" s="18"/>
      <c r="Q3217" s="18"/>
      <c r="R3217" s="18"/>
      <c r="S3217" s="18"/>
    </row>
    <row r="3218" spans="1:19" x14ac:dyDescent="0.25">
      <c r="A3218" s="9"/>
      <c r="O3218" s="18"/>
      <c r="P3218" s="18"/>
      <c r="Q3218" s="18"/>
      <c r="R3218" s="18"/>
      <c r="S3218" s="18"/>
    </row>
    <row r="3219" spans="1:19" x14ac:dyDescent="0.25">
      <c r="A3219" s="9"/>
      <c r="O3219" s="18"/>
      <c r="P3219" s="18"/>
      <c r="Q3219" s="18"/>
      <c r="R3219" s="18"/>
      <c r="S3219" s="18"/>
    </row>
    <row r="3220" spans="1:19" x14ac:dyDescent="0.25">
      <c r="A3220" s="9"/>
      <c r="O3220" s="18"/>
      <c r="P3220" s="18"/>
      <c r="Q3220" s="18"/>
      <c r="R3220" s="18"/>
      <c r="S3220" s="18"/>
    </row>
    <row r="3221" spans="1:19" x14ac:dyDescent="0.25">
      <c r="A3221" s="9"/>
      <c r="O3221" s="18"/>
      <c r="P3221" s="18"/>
      <c r="Q3221" s="18"/>
      <c r="R3221" s="18"/>
      <c r="S3221" s="18"/>
    </row>
    <row r="3222" spans="1:19" x14ac:dyDescent="0.25">
      <c r="A3222" s="9"/>
      <c r="O3222" s="18"/>
      <c r="P3222" s="18"/>
      <c r="Q3222" s="18"/>
      <c r="R3222" s="18"/>
      <c r="S3222" s="18"/>
    </row>
    <row r="3223" spans="1:19" x14ac:dyDescent="0.25">
      <c r="A3223" s="9"/>
      <c r="O3223" s="18"/>
      <c r="P3223" s="18"/>
      <c r="Q3223" s="18"/>
      <c r="R3223" s="18"/>
      <c r="S3223" s="18"/>
    </row>
    <row r="3224" spans="1:19" x14ac:dyDescent="0.25">
      <c r="A3224" s="9"/>
      <c r="O3224" s="18"/>
      <c r="P3224" s="18"/>
      <c r="Q3224" s="18"/>
      <c r="R3224" s="18"/>
      <c r="S3224" s="18"/>
    </row>
    <row r="3225" spans="1:19" x14ac:dyDescent="0.25">
      <c r="A3225" s="9"/>
      <c r="O3225" s="18"/>
      <c r="P3225" s="18"/>
      <c r="Q3225" s="18"/>
      <c r="R3225" s="18"/>
      <c r="S3225" s="18"/>
    </row>
    <row r="3226" spans="1:19" x14ac:dyDescent="0.25">
      <c r="A3226" s="9"/>
      <c r="O3226" s="18"/>
      <c r="P3226" s="18"/>
      <c r="Q3226" s="18"/>
      <c r="R3226" s="18"/>
      <c r="S3226" s="18"/>
    </row>
    <row r="3227" spans="1:19" x14ac:dyDescent="0.25">
      <c r="A3227" s="9"/>
      <c r="O3227" s="18"/>
      <c r="P3227" s="18"/>
      <c r="Q3227" s="18"/>
      <c r="R3227" s="18"/>
      <c r="S3227" s="18"/>
    </row>
    <row r="3228" spans="1:19" x14ac:dyDescent="0.25">
      <c r="A3228" s="9"/>
      <c r="O3228" s="18"/>
      <c r="P3228" s="18"/>
      <c r="Q3228" s="18"/>
      <c r="R3228" s="18"/>
      <c r="S3228" s="18"/>
    </row>
    <row r="3229" spans="1:19" x14ac:dyDescent="0.25">
      <c r="A3229" s="9"/>
      <c r="O3229" s="18"/>
      <c r="P3229" s="18"/>
      <c r="Q3229" s="18"/>
      <c r="R3229" s="18"/>
      <c r="S3229" s="18"/>
    </row>
    <row r="3230" spans="1:19" x14ac:dyDescent="0.25">
      <c r="A3230" s="9"/>
      <c r="O3230" s="18"/>
      <c r="P3230" s="18"/>
      <c r="Q3230" s="18"/>
      <c r="R3230" s="18"/>
      <c r="S3230" s="18"/>
    </row>
    <row r="3231" spans="1:19" x14ac:dyDescent="0.25">
      <c r="A3231" s="9"/>
      <c r="O3231" s="18"/>
      <c r="P3231" s="18"/>
      <c r="Q3231" s="18"/>
      <c r="R3231" s="18"/>
      <c r="S3231" s="18"/>
    </row>
    <row r="3232" spans="1:19" x14ac:dyDescent="0.25">
      <c r="A3232" s="9"/>
      <c r="O3232" s="18"/>
      <c r="P3232" s="18"/>
      <c r="Q3232" s="18"/>
      <c r="R3232" s="18"/>
      <c r="S3232" s="18"/>
    </row>
    <row r="3233" spans="1:19" x14ac:dyDescent="0.25">
      <c r="A3233" s="9"/>
      <c r="O3233" s="18"/>
      <c r="P3233" s="18"/>
      <c r="Q3233" s="18"/>
      <c r="R3233" s="18"/>
      <c r="S3233" s="18"/>
    </row>
    <row r="3234" spans="1:19" x14ac:dyDescent="0.25">
      <c r="A3234" s="9"/>
      <c r="O3234" s="18"/>
      <c r="P3234" s="18"/>
      <c r="Q3234" s="18"/>
      <c r="R3234" s="18"/>
      <c r="S3234" s="18"/>
    </row>
    <row r="3235" spans="1:19" x14ac:dyDescent="0.25">
      <c r="A3235" s="9"/>
      <c r="O3235" s="18"/>
      <c r="P3235" s="18"/>
      <c r="Q3235" s="18"/>
      <c r="R3235" s="18"/>
      <c r="S3235" s="18"/>
    </row>
    <row r="3236" spans="1:19" x14ac:dyDescent="0.25">
      <c r="A3236" s="9"/>
      <c r="O3236" s="18"/>
      <c r="P3236" s="18"/>
      <c r="Q3236" s="18"/>
      <c r="R3236" s="18"/>
      <c r="S3236" s="18"/>
    </row>
    <row r="3237" spans="1:19" x14ac:dyDescent="0.25">
      <c r="A3237" s="9"/>
      <c r="O3237" s="18"/>
      <c r="P3237" s="18"/>
      <c r="Q3237" s="18"/>
      <c r="R3237" s="18"/>
      <c r="S3237" s="18"/>
    </row>
    <row r="3238" spans="1:19" x14ac:dyDescent="0.25">
      <c r="A3238" s="9"/>
      <c r="O3238" s="18"/>
      <c r="P3238" s="18"/>
      <c r="Q3238" s="18"/>
      <c r="R3238" s="18"/>
      <c r="S3238" s="18"/>
    </row>
    <row r="3239" spans="1:19" x14ac:dyDescent="0.25">
      <c r="A3239" s="9"/>
      <c r="O3239" s="18"/>
      <c r="P3239" s="18"/>
      <c r="Q3239" s="18"/>
      <c r="R3239" s="18"/>
      <c r="S3239" s="18"/>
    </row>
    <row r="3240" spans="1:19" x14ac:dyDescent="0.25">
      <c r="A3240" s="9"/>
      <c r="O3240" s="18"/>
      <c r="P3240" s="18"/>
      <c r="Q3240" s="18"/>
      <c r="R3240" s="18"/>
      <c r="S3240" s="18"/>
    </row>
    <row r="3241" spans="1:19" x14ac:dyDescent="0.25">
      <c r="A3241" s="9"/>
      <c r="O3241" s="18"/>
      <c r="P3241" s="18"/>
      <c r="Q3241" s="18"/>
      <c r="R3241" s="18"/>
      <c r="S3241" s="18"/>
    </row>
    <row r="3242" spans="1:19" x14ac:dyDescent="0.25">
      <c r="A3242" s="9"/>
      <c r="O3242" s="18"/>
      <c r="P3242" s="18"/>
      <c r="Q3242" s="18"/>
      <c r="R3242" s="18"/>
      <c r="S3242" s="18"/>
    </row>
    <row r="3243" spans="1:19" x14ac:dyDescent="0.25">
      <c r="A3243" s="9"/>
      <c r="O3243" s="18"/>
      <c r="P3243" s="18"/>
      <c r="Q3243" s="18"/>
      <c r="R3243" s="18"/>
      <c r="S3243" s="18"/>
    </row>
    <row r="3244" spans="1:19" x14ac:dyDescent="0.25">
      <c r="A3244" s="9"/>
      <c r="O3244" s="18"/>
      <c r="P3244" s="18"/>
      <c r="Q3244" s="18"/>
      <c r="R3244" s="18"/>
      <c r="S3244" s="18"/>
    </row>
    <row r="3245" spans="1:19" x14ac:dyDescent="0.25">
      <c r="A3245" s="9"/>
      <c r="O3245" s="18"/>
      <c r="P3245" s="18"/>
      <c r="Q3245" s="18"/>
      <c r="R3245" s="18"/>
      <c r="S3245" s="18"/>
    </row>
    <row r="3246" spans="1:19" x14ac:dyDescent="0.25">
      <c r="A3246" s="9"/>
      <c r="O3246" s="18"/>
      <c r="P3246" s="18"/>
      <c r="Q3246" s="18"/>
      <c r="R3246" s="18"/>
      <c r="S3246" s="18"/>
    </row>
    <row r="3247" spans="1:19" x14ac:dyDescent="0.25">
      <c r="A3247" s="9"/>
      <c r="O3247" s="18"/>
      <c r="P3247" s="18"/>
      <c r="Q3247" s="18"/>
      <c r="R3247" s="18"/>
      <c r="S3247" s="18"/>
    </row>
    <row r="3248" spans="1:19" x14ac:dyDescent="0.25">
      <c r="A3248" s="9"/>
      <c r="O3248" s="18"/>
      <c r="P3248" s="18"/>
      <c r="Q3248" s="18"/>
      <c r="R3248" s="18"/>
      <c r="S3248" s="18"/>
    </row>
    <row r="3249" spans="1:19" x14ac:dyDescent="0.25">
      <c r="A3249" s="9"/>
      <c r="O3249" s="18"/>
      <c r="P3249" s="18"/>
      <c r="Q3249" s="18"/>
      <c r="R3249" s="18"/>
      <c r="S3249" s="18"/>
    </row>
    <row r="3250" spans="1:19" x14ac:dyDescent="0.25">
      <c r="A3250" s="9"/>
      <c r="O3250" s="18"/>
      <c r="P3250" s="18"/>
      <c r="Q3250" s="18"/>
      <c r="R3250" s="18"/>
      <c r="S3250" s="18"/>
    </row>
    <row r="3251" spans="1:19" x14ac:dyDescent="0.25">
      <c r="A3251" s="9"/>
      <c r="O3251" s="18"/>
      <c r="P3251" s="18"/>
      <c r="Q3251" s="18"/>
      <c r="R3251" s="18"/>
      <c r="S3251" s="18"/>
    </row>
    <row r="3252" spans="1:19" x14ac:dyDescent="0.25">
      <c r="A3252" s="9"/>
      <c r="O3252" s="18"/>
      <c r="P3252" s="18"/>
      <c r="Q3252" s="18"/>
      <c r="R3252" s="18"/>
      <c r="S3252" s="18"/>
    </row>
    <row r="3253" spans="1:19" x14ac:dyDescent="0.25">
      <c r="A3253" s="9"/>
      <c r="O3253" s="18"/>
      <c r="P3253" s="18"/>
      <c r="Q3253" s="18"/>
      <c r="R3253" s="18"/>
      <c r="S3253" s="18"/>
    </row>
    <row r="3254" spans="1:19" x14ac:dyDescent="0.25">
      <c r="A3254" s="9"/>
      <c r="O3254" s="18"/>
      <c r="P3254" s="18"/>
      <c r="Q3254" s="18"/>
      <c r="R3254" s="18"/>
      <c r="S3254" s="18"/>
    </row>
    <row r="3255" spans="1:19" x14ac:dyDescent="0.25">
      <c r="A3255" s="9"/>
      <c r="O3255" s="18"/>
      <c r="P3255" s="18"/>
      <c r="Q3255" s="18"/>
      <c r="R3255" s="18"/>
      <c r="S3255" s="18"/>
    </row>
    <row r="3256" spans="1:19" x14ac:dyDescent="0.25">
      <c r="A3256" s="9"/>
      <c r="O3256" s="18"/>
      <c r="P3256" s="18"/>
      <c r="Q3256" s="18"/>
      <c r="R3256" s="18"/>
      <c r="S3256" s="18"/>
    </row>
    <row r="3257" spans="1:19" x14ac:dyDescent="0.25">
      <c r="A3257" s="9"/>
      <c r="O3257" s="18"/>
      <c r="P3257" s="18"/>
      <c r="Q3257" s="18"/>
      <c r="R3257" s="18"/>
      <c r="S3257" s="18"/>
    </row>
    <row r="3258" spans="1:19" x14ac:dyDescent="0.25">
      <c r="A3258" s="9"/>
      <c r="O3258" s="18"/>
      <c r="P3258" s="18"/>
      <c r="Q3258" s="18"/>
      <c r="R3258" s="18"/>
      <c r="S3258" s="18"/>
    </row>
    <row r="3259" spans="1:19" x14ac:dyDescent="0.25">
      <c r="A3259" s="9"/>
      <c r="O3259" s="18"/>
      <c r="P3259" s="18"/>
      <c r="Q3259" s="18"/>
      <c r="R3259" s="18"/>
      <c r="S3259" s="18"/>
    </row>
    <row r="3260" spans="1:19" x14ac:dyDescent="0.25">
      <c r="A3260" s="9"/>
      <c r="O3260" s="18"/>
      <c r="P3260" s="18"/>
      <c r="Q3260" s="18"/>
      <c r="R3260" s="18"/>
      <c r="S3260" s="18"/>
    </row>
    <row r="3261" spans="1:19" x14ac:dyDescent="0.25">
      <c r="A3261" s="9"/>
      <c r="O3261" s="18"/>
      <c r="P3261" s="18"/>
      <c r="Q3261" s="18"/>
      <c r="R3261" s="18"/>
      <c r="S3261" s="18"/>
    </row>
    <row r="3262" spans="1:19" x14ac:dyDescent="0.25">
      <c r="A3262" s="9"/>
      <c r="O3262" s="18"/>
      <c r="P3262" s="18"/>
      <c r="Q3262" s="18"/>
      <c r="R3262" s="18"/>
      <c r="S3262" s="18"/>
    </row>
    <row r="3263" spans="1:19" x14ac:dyDescent="0.25">
      <c r="A3263" s="9"/>
      <c r="O3263" s="18"/>
      <c r="P3263" s="18"/>
      <c r="Q3263" s="18"/>
      <c r="R3263" s="18"/>
      <c r="S3263" s="18"/>
    </row>
    <row r="3264" spans="1:19" x14ac:dyDescent="0.25">
      <c r="A3264" s="9"/>
      <c r="O3264" s="18"/>
      <c r="P3264" s="18"/>
      <c r="Q3264" s="18"/>
      <c r="R3264" s="18"/>
      <c r="S3264" s="18"/>
    </row>
    <row r="3265" spans="1:19" x14ac:dyDescent="0.25">
      <c r="A3265" s="9"/>
      <c r="O3265" s="18"/>
      <c r="P3265" s="18"/>
      <c r="Q3265" s="18"/>
      <c r="R3265" s="18"/>
      <c r="S3265" s="18"/>
    </row>
    <row r="3266" spans="1:19" x14ac:dyDescent="0.25">
      <c r="A3266" s="9"/>
      <c r="O3266" s="18"/>
      <c r="P3266" s="18"/>
      <c r="Q3266" s="18"/>
      <c r="R3266" s="18"/>
      <c r="S3266" s="18"/>
    </row>
    <row r="3267" spans="1:19" x14ac:dyDescent="0.25">
      <c r="A3267" s="9"/>
      <c r="O3267" s="18"/>
      <c r="P3267" s="18"/>
      <c r="Q3267" s="18"/>
      <c r="R3267" s="18"/>
      <c r="S3267" s="18"/>
    </row>
    <row r="3268" spans="1:19" x14ac:dyDescent="0.25">
      <c r="A3268" s="9"/>
      <c r="O3268" s="18"/>
      <c r="P3268" s="18"/>
      <c r="Q3268" s="18"/>
      <c r="R3268" s="18"/>
      <c r="S3268" s="18"/>
    </row>
    <row r="3269" spans="1:19" x14ac:dyDescent="0.25">
      <c r="A3269" s="9"/>
      <c r="O3269" s="18"/>
      <c r="P3269" s="18"/>
      <c r="Q3269" s="18"/>
      <c r="R3269" s="18"/>
      <c r="S3269" s="18"/>
    </row>
    <row r="3270" spans="1:19" x14ac:dyDescent="0.25">
      <c r="A3270" s="9"/>
      <c r="O3270" s="18"/>
      <c r="P3270" s="18"/>
      <c r="Q3270" s="18"/>
      <c r="R3270" s="18"/>
      <c r="S3270" s="18"/>
    </row>
    <row r="3271" spans="1:19" x14ac:dyDescent="0.25">
      <c r="A3271" s="9"/>
      <c r="O3271" s="18"/>
      <c r="P3271" s="18"/>
      <c r="Q3271" s="18"/>
      <c r="R3271" s="18"/>
      <c r="S3271" s="18"/>
    </row>
    <row r="3272" spans="1:19" x14ac:dyDescent="0.25">
      <c r="A3272" s="9"/>
      <c r="O3272" s="18"/>
      <c r="P3272" s="18"/>
      <c r="Q3272" s="18"/>
      <c r="R3272" s="18"/>
      <c r="S3272" s="18"/>
    </row>
    <row r="3273" spans="1:19" x14ac:dyDescent="0.25">
      <c r="A3273" s="9"/>
      <c r="O3273" s="18"/>
      <c r="P3273" s="18"/>
      <c r="Q3273" s="18"/>
      <c r="R3273" s="18"/>
      <c r="S3273" s="18"/>
    </row>
    <row r="3274" spans="1:19" x14ac:dyDescent="0.25">
      <c r="A3274" s="9"/>
      <c r="O3274" s="18"/>
      <c r="P3274" s="18"/>
      <c r="Q3274" s="18"/>
      <c r="R3274" s="18"/>
      <c r="S3274" s="18"/>
    </row>
    <row r="3275" spans="1:19" x14ac:dyDescent="0.25">
      <c r="A3275" s="9"/>
      <c r="O3275" s="18"/>
      <c r="P3275" s="18"/>
      <c r="Q3275" s="18"/>
      <c r="R3275" s="18"/>
      <c r="S3275" s="18"/>
    </row>
    <row r="3276" spans="1:19" x14ac:dyDescent="0.25">
      <c r="A3276" s="9"/>
      <c r="O3276" s="18"/>
      <c r="P3276" s="18"/>
      <c r="Q3276" s="18"/>
      <c r="R3276" s="18"/>
      <c r="S3276" s="18"/>
    </row>
    <row r="3277" spans="1:19" x14ac:dyDescent="0.25">
      <c r="A3277" s="9"/>
      <c r="O3277" s="18"/>
      <c r="P3277" s="18"/>
      <c r="Q3277" s="18"/>
      <c r="R3277" s="18"/>
      <c r="S3277" s="18"/>
    </row>
    <row r="3278" spans="1:19" x14ac:dyDescent="0.25">
      <c r="A3278" s="9"/>
      <c r="O3278" s="18"/>
      <c r="P3278" s="18"/>
      <c r="Q3278" s="18"/>
      <c r="R3278" s="18"/>
      <c r="S3278" s="18"/>
    </row>
    <row r="3279" spans="1:19" x14ac:dyDescent="0.25">
      <c r="A3279" s="9"/>
      <c r="O3279" s="18"/>
      <c r="P3279" s="18"/>
      <c r="Q3279" s="18"/>
      <c r="R3279" s="18"/>
      <c r="S3279" s="18"/>
    </row>
    <row r="3280" spans="1:19" x14ac:dyDescent="0.25">
      <c r="A3280" s="9"/>
      <c r="O3280" s="18"/>
      <c r="P3280" s="18"/>
      <c r="Q3280" s="18"/>
      <c r="R3280" s="18"/>
      <c r="S3280" s="18"/>
    </row>
    <row r="3281" spans="1:19" x14ac:dyDescent="0.25">
      <c r="A3281" s="9"/>
      <c r="O3281" s="18"/>
      <c r="P3281" s="18"/>
      <c r="Q3281" s="18"/>
      <c r="R3281" s="18"/>
      <c r="S3281" s="18"/>
    </row>
    <row r="3282" spans="1:19" x14ac:dyDescent="0.25">
      <c r="A3282" s="9"/>
      <c r="O3282" s="18"/>
      <c r="P3282" s="18"/>
      <c r="Q3282" s="18"/>
      <c r="R3282" s="18"/>
      <c r="S3282" s="18"/>
    </row>
    <row r="3283" spans="1:19" x14ac:dyDescent="0.25">
      <c r="A3283" s="9"/>
      <c r="O3283" s="18"/>
      <c r="P3283" s="18"/>
      <c r="Q3283" s="18"/>
      <c r="R3283" s="18"/>
      <c r="S3283" s="18"/>
    </row>
    <row r="3284" spans="1:19" x14ac:dyDescent="0.25">
      <c r="A3284" s="9"/>
      <c r="O3284" s="18"/>
      <c r="P3284" s="18"/>
      <c r="Q3284" s="18"/>
      <c r="R3284" s="18"/>
      <c r="S3284" s="18"/>
    </row>
    <row r="3285" spans="1:19" x14ac:dyDescent="0.25">
      <c r="A3285" s="9"/>
      <c r="O3285" s="18"/>
      <c r="P3285" s="18"/>
      <c r="Q3285" s="18"/>
      <c r="R3285" s="18"/>
      <c r="S3285" s="18"/>
    </row>
    <row r="3286" spans="1:19" x14ac:dyDescent="0.25">
      <c r="A3286" s="9"/>
      <c r="O3286" s="18"/>
      <c r="P3286" s="18"/>
      <c r="Q3286" s="18"/>
      <c r="R3286" s="18"/>
      <c r="S3286" s="18"/>
    </row>
    <row r="3287" spans="1:19" x14ac:dyDescent="0.25">
      <c r="A3287" s="9"/>
      <c r="O3287" s="18"/>
      <c r="P3287" s="18"/>
      <c r="Q3287" s="18"/>
      <c r="R3287" s="18"/>
      <c r="S3287" s="18"/>
    </row>
    <row r="3288" spans="1:19" x14ac:dyDescent="0.25">
      <c r="A3288" s="9"/>
      <c r="O3288" s="18"/>
      <c r="P3288" s="18"/>
      <c r="Q3288" s="18"/>
      <c r="R3288" s="18"/>
      <c r="S3288" s="18"/>
    </row>
    <row r="3289" spans="1:19" x14ac:dyDescent="0.25">
      <c r="A3289" s="9"/>
      <c r="O3289" s="18"/>
      <c r="P3289" s="18"/>
      <c r="Q3289" s="18"/>
      <c r="R3289" s="18"/>
      <c r="S3289" s="18"/>
    </row>
    <row r="3290" spans="1:19" x14ac:dyDescent="0.25">
      <c r="A3290" s="9"/>
      <c r="O3290" s="18"/>
      <c r="P3290" s="18"/>
      <c r="Q3290" s="18"/>
      <c r="R3290" s="18"/>
      <c r="S3290" s="18"/>
    </row>
    <row r="3291" spans="1:19" x14ac:dyDescent="0.25">
      <c r="A3291" s="9"/>
      <c r="O3291" s="18"/>
      <c r="P3291" s="18"/>
      <c r="Q3291" s="18"/>
      <c r="R3291" s="18"/>
      <c r="S3291" s="18"/>
    </row>
    <row r="3292" spans="1:19" x14ac:dyDescent="0.25">
      <c r="A3292" s="9"/>
      <c r="O3292" s="18"/>
      <c r="P3292" s="18"/>
      <c r="Q3292" s="18"/>
      <c r="R3292" s="18"/>
      <c r="S3292" s="18"/>
    </row>
    <row r="3293" spans="1:19" x14ac:dyDescent="0.25">
      <c r="A3293" s="9"/>
      <c r="O3293" s="18"/>
      <c r="P3293" s="18"/>
      <c r="Q3293" s="18"/>
      <c r="R3293" s="18"/>
      <c r="S3293" s="18"/>
    </row>
    <row r="3294" spans="1:19" x14ac:dyDescent="0.25">
      <c r="A3294" s="9"/>
      <c r="O3294" s="18"/>
      <c r="P3294" s="18"/>
      <c r="Q3294" s="18"/>
      <c r="R3294" s="18"/>
      <c r="S3294" s="18"/>
    </row>
    <row r="3295" spans="1:19" x14ac:dyDescent="0.25">
      <c r="A3295" s="9"/>
      <c r="O3295" s="18"/>
      <c r="P3295" s="18"/>
      <c r="Q3295" s="18"/>
      <c r="R3295" s="18"/>
      <c r="S3295" s="18"/>
    </row>
    <row r="3296" spans="1:19" x14ac:dyDescent="0.25">
      <c r="A3296" s="9"/>
      <c r="O3296" s="18"/>
      <c r="P3296" s="18"/>
      <c r="Q3296" s="18"/>
      <c r="R3296" s="18"/>
      <c r="S3296" s="18"/>
    </row>
    <row r="3297" spans="1:19" x14ac:dyDescent="0.25">
      <c r="A3297" s="9"/>
      <c r="O3297" s="18"/>
      <c r="P3297" s="18"/>
      <c r="Q3297" s="18"/>
      <c r="R3297" s="18"/>
      <c r="S3297" s="18"/>
    </row>
    <row r="3298" spans="1:19" x14ac:dyDescent="0.25">
      <c r="A3298" s="9"/>
      <c r="O3298" s="18"/>
      <c r="P3298" s="18"/>
      <c r="Q3298" s="18"/>
      <c r="R3298" s="18"/>
      <c r="S3298" s="18"/>
    </row>
    <row r="3299" spans="1:19" x14ac:dyDescent="0.25">
      <c r="A3299" s="9"/>
      <c r="O3299" s="18"/>
      <c r="P3299" s="18"/>
      <c r="Q3299" s="18"/>
      <c r="R3299" s="18"/>
      <c r="S3299" s="18"/>
    </row>
    <row r="3300" spans="1:19" x14ac:dyDescent="0.25">
      <c r="A3300" s="9"/>
      <c r="O3300" s="18"/>
      <c r="P3300" s="18"/>
      <c r="Q3300" s="18"/>
      <c r="R3300" s="18"/>
      <c r="S3300" s="18"/>
    </row>
    <row r="3301" spans="1:19" x14ac:dyDescent="0.25">
      <c r="A3301" s="9"/>
      <c r="O3301" s="18"/>
      <c r="P3301" s="18"/>
      <c r="Q3301" s="18"/>
      <c r="R3301" s="18"/>
      <c r="S3301" s="18"/>
    </row>
    <row r="3302" spans="1:19" x14ac:dyDescent="0.25">
      <c r="A3302" s="9"/>
      <c r="O3302" s="18"/>
      <c r="P3302" s="18"/>
      <c r="Q3302" s="18"/>
      <c r="R3302" s="18"/>
      <c r="S3302" s="18"/>
    </row>
    <row r="3303" spans="1:19" x14ac:dyDescent="0.25">
      <c r="A3303" s="9"/>
      <c r="O3303" s="18"/>
      <c r="P3303" s="18"/>
      <c r="Q3303" s="18"/>
      <c r="R3303" s="18"/>
      <c r="S3303" s="18"/>
    </row>
    <row r="3304" spans="1:19" x14ac:dyDescent="0.25">
      <c r="A3304" s="9"/>
      <c r="O3304" s="18"/>
      <c r="P3304" s="18"/>
      <c r="Q3304" s="18"/>
      <c r="R3304" s="18"/>
      <c r="S3304" s="18"/>
    </row>
    <row r="3305" spans="1:19" x14ac:dyDescent="0.25">
      <c r="A3305" s="9"/>
      <c r="O3305" s="18"/>
      <c r="P3305" s="18"/>
      <c r="Q3305" s="18"/>
      <c r="R3305" s="18"/>
      <c r="S3305" s="18"/>
    </row>
    <row r="3306" spans="1:19" x14ac:dyDescent="0.25">
      <c r="A3306" s="9"/>
      <c r="O3306" s="18"/>
      <c r="P3306" s="18"/>
      <c r="Q3306" s="18"/>
      <c r="R3306" s="18"/>
      <c r="S3306" s="18"/>
    </row>
    <row r="3307" spans="1:19" x14ac:dyDescent="0.25">
      <c r="A3307" s="9"/>
      <c r="O3307" s="18"/>
      <c r="P3307" s="18"/>
      <c r="Q3307" s="18"/>
      <c r="R3307" s="18"/>
      <c r="S3307" s="18"/>
    </row>
    <row r="3308" spans="1:19" x14ac:dyDescent="0.25">
      <c r="A3308" s="9"/>
      <c r="O3308" s="18"/>
      <c r="P3308" s="18"/>
      <c r="Q3308" s="18"/>
      <c r="R3308" s="18"/>
      <c r="S3308" s="18"/>
    </row>
    <row r="3309" spans="1:19" x14ac:dyDescent="0.25">
      <c r="A3309" s="9"/>
      <c r="O3309" s="18"/>
      <c r="P3309" s="18"/>
      <c r="Q3309" s="18"/>
      <c r="R3309" s="18"/>
      <c r="S3309" s="18"/>
    </row>
    <row r="3310" spans="1:19" x14ac:dyDescent="0.25">
      <c r="A3310" s="9"/>
      <c r="O3310" s="18"/>
      <c r="P3310" s="18"/>
      <c r="Q3310" s="18"/>
      <c r="R3310" s="18"/>
      <c r="S3310" s="18"/>
    </row>
    <row r="3311" spans="1:19" x14ac:dyDescent="0.25">
      <c r="A3311" s="9"/>
      <c r="O3311" s="18"/>
      <c r="P3311" s="18"/>
      <c r="Q3311" s="18"/>
      <c r="R3311" s="18"/>
      <c r="S3311" s="18"/>
    </row>
    <row r="3312" spans="1:19" x14ac:dyDescent="0.25">
      <c r="A3312" s="9"/>
      <c r="O3312" s="18"/>
      <c r="P3312" s="18"/>
      <c r="Q3312" s="18"/>
      <c r="R3312" s="18"/>
      <c r="S3312" s="18"/>
    </row>
    <row r="3313" spans="1:19" x14ac:dyDescent="0.25">
      <c r="A3313" s="9"/>
      <c r="O3313" s="18"/>
      <c r="P3313" s="18"/>
      <c r="Q3313" s="18"/>
      <c r="R3313" s="18"/>
      <c r="S3313" s="18"/>
    </row>
    <row r="3314" spans="1:19" x14ac:dyDescent="0.25">
      <c r="A3314" s="9"/>
      <c r="O3314" s="18"/>
      <c r="P3314" s="18"/>
      <c r="Q3314" s="18"/>
      <c r="R3314" s="18"/>
      <c r="S3314" s="18"/>
    </row>
    <row r="3315" spans="1:19" x14ac:dyDescent="0.25">
      <c r="A3315" s="9"/>
      <c r="O3315" s="18"/>
      <c r="P3315" s="18"/>
      <c r="Q3315" s="18"/>
      <c r="R3315" s="18"/>
      <c r="S3315" s="18"/>
    </row>
    <row r="3316" spans="1:19" x14ac:dyDescent="0.25">
      <c r="A3316" s="9"/>
      <c r="O3316" s="18"/>
      <c r="P3316" s="18"/>
      <c r="Q3316" s="18"/>
      <c r="R3316" s="18"/>
      <c r="S3316" s="18"/>
    </row>
    <row r="3317" spans="1:19" x14ac:dyDescent="0.25">
      <c r="A3317" s="9"/>
      <c r="O3317" s="18"/>
      <c r="P3317" s="18"/>
      <c r="Q3317" s="18"/>
      <c r="R3317" s="18"/>
      <c r="S3317" s="18"/>
    </row>
    <row r="3318" spans="1:19" x14ac:dyDescent="0.25">
      <c r="A3318" s="9"/>
      <c r="O3318" s="18"/>
      <c r="P3318" s="18"/>
      <c r="Q3318" s="18"/>
      <c r="R3318" s="18"/>
      <c r="S3318" s="18"/>
    </row>
    <row r="3319" spans="1:19" x14ac:dyDescent="0.25">
      <c r="A3319" s="9"/>
      <c r="O3319" s="18"/>
      <c r="P3319" s="18"/>
      <c r="Q3319" s="18"/>
      <c r="R3319" s="18"/>
      <c r="S3319" s="18"/>
    </row>
    <row r="3320" spans="1:19" x14ac:dyDescent="0.25">
      <c r="A3320" s="9"/>
      <c r="O3320" s="18"/>
      <c r="P3320" s="18"/>
      <c r="Q3320" s="18"/>
      <c r="R3320" s="18"/>
      <c r="S3320" s="18"/>
    </row>
    <row r="3321" spans="1:19" x14ac:dyDescent="0.25">
      <c r="A3321" s="9"/>
      <c r="O3321" s="18"/>
      <c r="P3321" s="18"/>
      <c r="Q3321" s="18"/>
      <c r="R3321" s="18"/>
      <c r="S3321" s="18"/>
    </row>
    <row r="3322" spans="1:19" x14ac:dyDescent="0.25">
      <c r="A3322" s="9"/>
      <c r="O3322" s="18"/>
      <c r="P3322" s="18"/>
      <c r="Q3322" s="18"/>
      <c r="R3322" s="18"/>
      <c r="S3322" s="18"/>
    </row>
    <row r="3323" spans="1:19" x14ac:dyDescent="0.25">
      <c r="A3323" s="9"/>
      <c r="O3323" s="18"/>
      <c r="P3323" s="18"/>
      <c r="Q3323" s="18"/>
      <c r="R3323" s="18"/>
      <c r="S3323" s="18"/>
    </row>
    <row r="3324" spans="1:19" x14ac:dyDescent="0.25">
      <c r="A3324" s="9"/>
      <c r="O3324" s="18"/>
      <c r="P3324" s="18"/>
      <c r="Q3324" s="18"/>
      <c r="R3324" s="18"/>
      <c r="S3324" s="18"/>
    </row>
    <row r="3325" spans="1:19" x14ac:dyDescent="0.25">
      <c r="A3325" s="9"/>
      <c r="O3325" s="18"/>
      <c r="P3325" s="18"/>
      <c r="Q3325" s="18"/>
      <c r="R3325" s="18"/>
      <c r="S3325" s="18"/>
    </row>
    <row r="3326" spans="1:19" x14ac:dyDescent="0.25">
      <c r="A3326" s="9"/>
      <c r="O3326" s="18"/>
      <c r="P3326" s="18"/>
      <c r="Q3326" s="18"/>
      <c r="R3326" s="18"/>
      <c r="S3326" s="18"/>
    </row>
    <row r="3327" spans="1:19" x14ac:dyDescent="0.25">
      <c r="A3327" s="9"/>
      <c r="O3327" s="18"/>
      <c r="P3327" s="18"/>
      <c r="Q3327" s="18"/>
      <c r="R3327" s="18"/>
      <c r="S3327" s="18"/>
    </row>
    <row r="3328" spans="1:19" x14ac:dyDescent="0.25">
      <c r="A3328" s="9"/>
      <c r="O3328" s="18"/>
      <c r="P3328" s="18"/>
      <c r="Q3328" s="18"/>
      <c r="R3328" s="18"/>
      <c r="S3328" s="18"/>
    </row>
    <row r="3329" spans="1:19" x14ac:dyDescent="0.25">
      <c r="A3329" s="9"/>
      <c r="O3329" s="18"/>
      <c r="P3329" s="18"/>
      <c r="Q3329" s="18"/>
      <c r="R3329" s="18"/>
      <c r="S3329" s="18"/>
    </row>
    <row r="3330" spans="1:19" x14ac:dyDescent="0.25">
      <c r="A3330" s="9"/>
      <c r="O3330" s="18"/>
      <c r="P3330" s="18"/>
      <c r="Q3330" s="18"/>
      <c r="R3330" s="18"/>
      <c r="S3330" s="18"/>
    </row>
    <row r="3331" spans="1:19" x14ac:dyDescent="0.25">
      <c r="A3331" s="9"/>
      <c r="O3331" s="18"/>
      <c r="P3331" s="18"/>
      <c r="Q3331" s="18"/>
      <c r="R3331" s="18"/>
      <c r="S3331" s="18"/>
    </row>
    <row r="3332" spans="1:19" x14ac:dyDescent="0.25">
      <c r="A3332" s="9"/>
      <c r="O3332" s="18"/>
      <c r="P3332" s="18"/>
      <c r="Q3332" s="18"/>
      <c r="R3332" s="18"/>
      <c r="S3332" s="18"/>
    </row>
    <row r="3333" spans="1:19" x14ac:dyDescent="0.25">
      <c r="A3333" s="9"/>
      <c r="O3333" s="18"/>
      <c r="P3333" s="18"/>
      <c r="Q3333" s="18"/>
      <c r="R3333" s="18"/>
      <c r="S3333" s="18"/>
    </row>
    <row r="3334" spans="1:19" x14ac:dyDescent="0.25">
      <c r="A3334" s="9"/>
      <c r="O3334" s="18"/>
      <c r="P3334" s="18"/>
      <c r="Q3334" s="18"/>
      <c r="R3334" s="18"/>
      <c r="S3334" s="18"/>
    </row>
    <row r="3335" spans="1:19" x14ac:dyDescent="0.25">
      <c r="A3335" s="9"/>
      <c r="O3335" s="18"/>
      <c r="P3335" s="18"/>
      <c r="Q3335" s="18"/>
      <c r="R3335" s="18"/>
      <c r="S3335" s="18"/>
    </row>
    <row r="3336" spans="1:19" x14ac:dyDescent="0.25">
      <c r="A3336" s="9"/>
      <c r="O3336" s="18"/>
      <c r="P3336" s="18"/>
      <c r="Q3336" s="18"/>
      <c r="R3336" s="18"/>
      <c r="S3336" s="18"/>
    </row>
    <row r="3337" spans="1:19" x14ac:dyDescent="0.25">
      <c r="A3337" s="9"/>
      <c r="O3337" s="18"/>
      <c r="P3337" s="18"/>
      <c r="Q3337" s="18"/>
      <c r="R3337" s="18"/>
      <c r="S3337" s="18"/>
    </row>
    <row r="3338" spans="1:19" x14ac:dyDescent="0.25">
      <c r="A3338" s="9"/>
      <c r="O3338" s="18"/>
      <c r="P3338" s="18"/>
      <c r="Q3338" s="18"/>
      <c r="R3338" s="18"/>
      <c r="S3338" s="18"/>
    </row>
    <row r="3339" spans="1:19" x14ac:dyDescent="0.25">
      <c r="A3339" s="9"/>
      <c r="O3339" s="18"/>
      <c r="P3339" s="18"/>
      <c r="Q3339" s="18"/>
      <c r="R3339" s="18"/>
      <c r="S3339" s="18"/>
    </row>
    <row r="3340" spans="1:19" x14ac:dyDescent="0.25">
      <c r="A3340" s="9"/>
      <c r="O3340" s="18"/>
      <c r="P3340" s="18"/>
      <c r="Q3340" s="18"/>
      <c r="R3340" s="18"/>
      <c r="S3340" s="18"/>
    </row>
    <row r="3341" spans="1:19" x14ac:dyDescent="0.25">
      <c r="A3341" s="9"/>
      <c r="O3341" s="18"/>
      <c r="P3341" s="18"/>
      <c r="Q3341" s="18"/>
      <c r="R3341" s="18"/>
      <c r="S3341" s="18"/>
    </row>
    <row r="3342" spans="1:19" x14ac:dyDescent="0.25">
      <c r="A3342" s="9"/>
      <c r="O3342" s="18"/>
      <c r="P3342" s="18"/>
      <c r="Q3342" s="18"/>
      <c r="R3342" s="18"/>
      <c r="S3342" s="18"/>
    </row>
    <row r="3343" spans="1:19" x14ac:dyDescent="0.25">
      <c r="A3343" s="9"/>
      <c r="O3343" s="18"/>
      <c r="P3343" s="18"/>
      <c r="Q3343" s="18"/>
      <c r="R3343" s="18"/>
      <c r="S3343" s="18"/>
    </row>
    <row r="3344" spans="1:19" x14ac:dyDescent="0.25">
      <c r="A3344" s="9"/>
      <c r="O3344" s="18"/>
      <c r="P3344" s="18"/>
      <c r="Q3344" s="18"/>
      <c r="R3344" s="18"/>
      <c r="S3344" s="18"/>
    </row>
    <row r="3345" spans="1:19" x14ac:dyDescent="0.25">
      <c r="A3345" s="9"/>
      <c r="O3345" s="18"/>
      <c r="P3345" s="18"/>
      <c r="Q3345" s="18"/>
      <c r="R3345" s="18"/>
      <c r="S3345" s="18"/>
    </row>
    <row r="3346" spans="1:19" x14ac:dyDescent="0.25">
      <c r="A3346" s="9"/>
      <c r="O3346" s="18"/>
      <c r="P3346" s="18"/>
      <c r="Q3346" s="18"/>
      <c r="R3346" s="18"/>
      <c r="S3346" s="18"/>
    </row>
    <row r="3347" spans="1:19" x14ac:dyDescent="0.25">
      <c r="A3347" s="9"/>
      <c r="O3347" s="18"/>
      <c r="P3347" s="18"/>
      <c r="Q3347" s="18"/>
      <c r="R3347" s="18"/>
      <c r="S3347" s="18"/>
    </row>
    <row r="3348" spans="1:19" x14ac:dyDescent="0.25">
      <c r="A3348" s="9"/>
      <c r="O3348" s="18"/>
      <c r="P3348" s="18"/>
      <c r="Q3348" s="18"/>
      <c r="R3348" s="18"/>
      <c r="S3348" s="18"/>
    </row>
    <row r="3349" spans="1:19" x14ac:dyDescent="0.25">
      <c r="A3349" s="9"/>
      <c r="O3349" s="18"/>
      <c r="P3349" s="18"/>
      <c r="Q3349" s="18"/>
      <c r="R3349" s="18"/>
      <c r="S3349" s="18"/>
    </row>
    <row r="3350" spans="1:19" x14ac:dyDescent="0.25">
      <c r="A3350" s="9"/>
      <c r="O3350" s="18"/>
      <c r="P3350" s="18"/>
      <c r="Q3350" s="18"/>
      <c r="R3350" s="18"/>
      <c r="S3350" s="18"/>
    </row>
    <row r="3351" spans="1:19" x14ac:dyDescent="0.25">
      <c r="A3351" s="9"/>
      <c r="O3351" s="18"/>
      <c r="P3351" s="18"/>
      <c r="Q3351" s="18"/>
      <c r="R3351" s="18"/>
      <c r="S3351" s="18"/>
    </row>
    <row r="3352" spans="1:19" x14ac:dyDescent="0.25">
      <c r="A3352" s="9"/>
      <c r="O3352" s="18"/>
      <c r="P3352" s="18"/>
      <c r="Q3352" s="18"/>
      <c r="R3352" s="18"/>
      <c r="S3352" s="18"/>
    </row>
    <row r="3353" spans="1:19" x14ac:dyDescent="0.25">
      <c r="A3353" s="9"/>
      <c r="O3353" s="18"/>
      <c r="P3353" s="18"/>
      <c r="Q3353" s="18"/>
      <c r="R3353" s="18"/>
      <c r="S3353" s="18"/>
    </row>
    <row r="3354" spans="1:19" x14ac:dyDescent="0.25">
      <c r="A3354" s="9"/>
      <c r="O3354" s="18"/>
      <c r="P3354" s="18"/>
      <c r="Q3354" s="18"/>
      <c r="R3354" s="18"/>
      <c r="S3354" s="18"/>
    </row>
    <row r="3355" spans="1:19" x14ac:dyDescent="0.25">
      <c r="A3355" s="9"/>
      <c r="O3355" s="18"/>
      <c r="P3355" s="18"/>
      <c r="Q3355" s="18"/>
      <c r="R3355" s="18"/>
      <c r="S3355" s="18"/>
    </row>
    <row r="3356" spans="1:19" x14ac:dyDescent="0.25">
      <c r="A3356" s="9"/>
      <c r="O3356" s="18"/>
      <c r="P3356" s="18"/>
      <c r="Q3356" s="18"/>
      <c r="R3356" s="18"/>
      <c r="S3356" s="18"/>
    </row>
    <row r="3357" spans="1:19" x14ac:dyDescent="0.25">
      <c r="A3357" s="9"/>
      <c r="O3357" s="18"/>
      <c r="P3357" s="18"/>
      <c r="Q3357" s="18"/>
      <c r="R3357" s="18"/>
      <c r="S3357" s="18"/>
    </row>
    <row r="3358" spans="1:19" x14ac:dyDescent="0.25">
      <c r="A3358" s="9"/>
      <c r="O3358" s="18"/>
      <c r="P3358" s="18"/>
      <c r="Q3358" s="18"/>
      <c r="R3358" s="18"/>
      <c r="S3358" s="18"/>
    </row>
    <row r="3359" spans="1:19" x14ac:dyDescent="0.25">
      <c r="A3359" s="9"/>
      <c r="O3359" s="18"/>
      <c r="P3359" s="18"/>
      <c r="Q3359" s="18"/>
      <c r="R3359" s="18"/>
      <c r="S3359" s="18"/>
    </row>
    <row r="3360" spans="1:19" x14ac:dyDescent="0.25">
      <c r="A3360" s="9"/>
      <c r="O3360" s="18"/>
      <c r="P3360" s="18"/>
      <c r="Q3360" s="18"/>
      <c r="R3360" s="18"/>
      <c r="S3360" s="18"/>
    </row>
    <row r="3361" spans="1:19" x14ac:dyDescent="0.25">
      <c r="A3361" s="9"/>
      <c r="O3361" s="18"/>
      <c r="P3361" s="18"/>
      <c r="Q3361" s="18"/>
      <c r="R3361" s="18"/>
      <c r="S3361" s="18"/>
    </row>
    <row r="3362" spans="1:19" x14ac:dyDescent="0.25">
      <c r="A3362" s="9"/>
      <c r="O3362" s="18"/>
      <c r="P3362" s="18"/>
      <c r="Q3362" s="18"/>
      <c r="R3362" s="18"/>
      <c r="S3362" s="18"/>
    </row>
    <row r="3363" spans="1:19" x14ac:dyDescent="0.25">
      <c r="A3363" s="9"/>
      <c r="O3363" s="18"/>
      <c r="P3363" s="18"/>
      <c r="Q3363" s="18"/>
      <c r="R3363" s="18"/>
      <c r="S3363" s="18"/>
    </row>
    <row r="3364" spans="1:19" x14ac:dyDescent="0.25">
      <c r="A3364" s="9"/>
      <c r="O3364" s="18"/>
      <c r="P3364" s="18"/>
      <c r="Q3364" s="18"/>
      <c r="R3364" s="18"/>
      <c r="S3364" s="18"/>
    </row>
    <row r="3365" spans="1:19" x14ac:dyDescent="0.25">
      <c r="A3365" s="9"/>
      <c r="O3365" s="18"/>
      <c r="P3365" s="18"/>
      <c r="Q3365" s="18"/>
      <c r="R3365" s="18"/>
      <c r="S3365" s="18"/>
    </row>
    <row r="3366" spans="1:19" x14ac:dyDescent="0.25">
      <c r="A3366" s="9"/>
      <c r="O3366" s="18"/>
      <c r="P3366" s="18"/>
      <c r="Q3366" s="18"/>
      <c r="R3366" s="18"/>
      <c r="S3366" s="18"/>
    </row>
    <row r="3367" spans="1:19" x14ac:dyDescent="0.25">
      <c r="A3367" s="9"/>
      <c r="O3367" s="18"/>
      <c r="P3367" s="18"/>
      <c r="Q3367" s="18"/>
      <c r="R3367" s="18"/>
      <c r="S3367" s="18"/>
    </row>
    <row r="3368" spans="1:19" x14ac:dyDescent="0.25">
      <c r="A3368" s="9"/>
      <c r="O3368" s="18"/>
      <c r="P3368" s="18"/>
      <c r="Q3368" s="18"/>
      <c r="R3368" s="18"/>
      <c r="S3368" s="18"/>
    </row>
    <row r="3369" spans="1:19" x14ac:dyDescent="0.25">
      <c r="A3369" s="9"/>
      <c r="O3369" s="18"/>
      <c r="P3369" s="18"/>
      <c r="Q3369" s="18"/>
      <c r="R3369" s="18"/>
      <c r="S3369" s="18"/>
    </row>
    <row r="3370" spans="1:19" x14ac:dyDescent="0.25">
      <c r="A3370" s="9"/>
      <c r="O3370" s="18"/>
      <c r="P3370" s="18"/>
      <c r="Q3370" s="18"/>
      <c r="R3370" s="18"/>
      <c r="S3370" s="18"/>
    </row>
    <row r="3371" spans="1:19" x14ac:dyDescent="0.25">
      <c r="A3371" s="9"/>
      <c r="O3371" s="18"/>
      <c r="P3371" s="18"/>
      <c r="Q3371" s="18"/>
      <c r="R3371" s="18"/>
      <c r="S3371" s="18"/>
    </row>
    <row r="3372" spans="1:19" x14ac:dyDescent="0.25">
      <c r="A3372" s="9"/>
      <c r="O3372" s="18"/>
      <c r="P3372" s="18"/>
      <c r="Q3372" s="18"/>
      <c r="R3372" s="18"/>
      <c r="S3372" s="18"/>
    </row>
    <row r="3373" spans="1:19" x14ac:dyDescent="0.25">
      <c r="A3373" s="9"/>
      <c r="O3373" s="18"/>
      <c r="P3373" s="18"/>
      <c r="Q3373" s="18"/>
      <c r="R3373" s="18"/>
      <c r="S3373" s="18"/>
    </row>
    <row r="3374" spans="1:19" x14ac:dyDescent="0.25">
      <c r="A3374" s="9"/>
      <c r="O3374" s="18"/>
      <c r="P3374" s="18"/>
      <c r="Q3374" s="18"/>
      <c r="R3374" s="18"/>
      <c r="S3374" s="18"/>
    </row>
    <row r="3375" spans="1:19" x14ac:dyDescent="0.25">
      <c r="A3375" s="9"/>
      <c r="O3375" s="18"/>
      <c r="P3375" s="18"/>
      <c r="Q3375" s="18"/>
      <c r="R3375" s="18"/>
      <c r="S3375" s="18"/>
    </row>
    <row r="3376" spans="1:19" x14ac:dyDescent="0.25">
      <c r="A3376" s="9"/>
      <c r="O3376" s="18"/>
      <c r="P3376" s="18"/>
      <c r="Q3376" s="18"/>
      <c r="R3376" s="18"/>
      <c r="S3376" s="18"/>
    </row>
    <row r="3377" spans="1:19" x14ac:dyDescent="0.25">
      <c r="A3377" s="9"/>
      <c r="O3377" s="18"/>
      <c r="P3377" s="18"/>
      <c r="Q3377" s="18"/>
      <c r="R3377" s="18"/>
      <c r="S3377" s="18"/>
    </row>
    <row r="3378" spans="1:19" x14ac:dyDescent="0.25">
      <c r="A3378" s="9"/>
      <c r="O3378" s="18"/>
      <c r="P3378" s="18"/>
      <c r="Q3378" s="18"/>
      <c r="R3378" s="18"/>
      <c r="S3378" s="18"/>
    </row>
    <row r="3379" spans="1:19" x14ac:dyDescent="0.25">
      <c r="A3379" s="9"/>
      <c r="O3379" s="18"/>
      <c r="P3379" s="18"/>
      <c r="Q3379" s="18"/>
      <c r="R3379" s="18"/>
      <c r="S3379" s="18"/>
    </row>
    <row r="3380" spans="1:19" x14ac:dyDescent="0.25">
      <c r="A3380" s="9"/>
      <c r="O3380" s="18"/>
      <c r="P3380" s="18"/>
      <c r="Q3380" s="18"/>
      <c r="R3380" s="18"/>
      <c r="S3380" s="18"/>
    </row>
    <row r="3381" spans="1:19" x14ac:dyDescent="0.25">
      <c r="A3381" s="9"/>
      <c r="O3381" s="18"/>
      <c r="P3381" s="18"/>
      <c r="Q3381" s="18"/>
      <c r="R3381" s="18"/>
      <c r="S3381" s="18"/>
    </row>
    <row r="3382" spans="1:19" x14ac:dyDescent="0.25">
      <c r="A3382" s="9"/>
      <c r="O3382" s="18"/>
      <c r="P3382" s="18"/>
      <c r="Q3382" s="18"/>
      <c r="R3382" s="18"/>
      <c r="S3382" s="18"/>
    </row>
    <row r="3383" spans="1:19" x14ac:dyDescent="0.25">
      <c r="A3383" s="9"/>
      <c r="O3383" s="18"/>
      <c r="P3383" s="18"/>
      <c r="Q3383" s="18"/>
      <c r="R3383" s="18"/>
      <c r="S3383" s="18"/>
    </row>
    <row r="3384" spans="1:19" x14ac:dyDescent="0.25">
      <c r="A3384" s="9"/>
      <c r="O3384" s="18"/>
      <c r="P3384" s="18"/>
      <c r="Q3384" s="18"/>
      <c r="R3384" s="18"/>
      <c r="S3384" s="18"/>
    </row>
    <row r="3385" spans="1:19" x14ac:dyDescent="0.25">
      <c r="A3385" s="9"/>
      <c r="O3385" s="18"/>
      <c r="P3385" s="18"/>
      <c r="Q3385" s="18"/>
      <c r="R3385" s="18"/>
      <c r="S3385" s="18"/>
    </row>
    <row r="3386" spans="1:19" x14ac:dyDescent="0.25">
      <c r="A3386" s="9"/>
      <c r="O3386" s="18"/>
      <c r="P3386" s="18"/>
      <c r="Q3386" s="18"/>
      <c r="R3386" s="18"/>
      <c r="S3386" s="18"/>
    </row>
    <row r="3387" spans="1:19" x14ac:dyDescent="0.25">
      <c r="A3387" s="9"/>
      <c r="O3387" s="18"/>
      <c r="P3387" s="18"/>
      <c r="Q3387" s="18"/>
      <c r="R3387" s="18"/>
      <c r="S3387" s="18"/>
    </row>
    <row r="3388" spans="1:19" x14ac:dyDescent="0.25">
      <c r="A3388" s="9"/>
      <c r="O3388" s="18"/>
      <c r="P3388" s="18"/>
      <c r="Q3388" s="18"/>
      <c r="R3388" s="18"/>
      <c r="S3388" s="18"/>
    </row>
    <row r="3389" spans="1:19" x14ac:dyDescent="0.25">
      <c r="A3389" s="9"/>
      <c r="O3389" s="18"/>
      <c r="P3389" s="18"/>
      <c r="Q3389" s="18"/>
      <c r="R3389" s="18"/>
      <c r="S3389" s="18"/>
    </row>
    <row r="3390" spans="1:19" x14ac:dyDescent="0.25">
      <c r="A3390" s="9"/>
      <c r="O3390" s="18"/>
      <c r="P3390" s="18"/>
      <c r="Q3390" s="18"/>
      <c r="R3390" s="18"/>
      <c r="S3390" s="18"/>
    </row>
    <row r="3391" spans="1:19" x14ac:dyDescent="0.25">
      <c r="A3391" s="9"/>
      <c r="O3391" s="18"/>
      <c r="P3391" s="18"/>
      <c r="Q3391" s="18"/>
      <c r="R3391" s="18"/>
      <c r="S3391" s="18"/>
    </row>
    <row r="3392" spans="1:19" x14ac:dyDescent="0.25">
      <c r="A3392" s="9"/>
      <c r="O3392" s="18"/>
      <c r="P3392" s="18"/>
      <c r="Q3392" s="18"/>
      <c r="R3392" s="18"/>
      <c r="S3392" s="18"/>
    </row>
    <row r="3393" spans="1:19" x14ac:dyDescent="0.25">
      <c r="A3393" s="9"/>
      <c r="O3393" s="18"/>
      <c r="P3393" s="18"/>
      <c r="Q3393" s="18"/>
      <c r="R3393" s="18"/>
      <c r="S3393" s="18"/>
    </row>
    <row r="3394" spans="1:19" x14ac:dyDescent="0.25">
      <c r="A3394" s="9"/>
      <c r="O3394" s="18"/>
      <c r="P3394" s="18"/>
      <c r="Q3394" s="18"/>
      <c r="R3394" s="18"/>
      <c r="S3394" s="18"/>
    </row>
    <row r="3395" spans="1:19" x14ac:dyDescent="0.25">
      <c r="A3395" s="9"/>
      <c r="O3395" s="18"/>
      <c r="P3395" s="18"/>
      <c r="Q3395" s="18"/>
      <c r="R3395" s="18"/>
      <c r="S3395" s="18"/>
    </row>
    <row r="3396" spans="1:19" x14ac:dyDescent="0.25">
      <c r="A3396" s="9"/>
      <c r="O3396" s="18"/>
      <c r="P3396" s="18"/>
      <c r="Q3396" s="18"/>
      <c r="R3396" s="18"/>
      <c r="S3396" s="18"/>
    </row>
    <row r="3397" spans="1:19" x14ac:dyDescent="0.25">
      <c r="A3397" s="9"/>
      <c r="O3397" s="18"/>
      <c r="P3397" s="18"/>
      <c r="Q3397" s="18"/>
      <c r="R3397" s="18"/>
      <c r="S3397" s="18"/>
    </row>
    <row r="3398" spans="1:19" x14ac:dyDescent="0.25">
      <c r="A3398" s="9"/>
      <c r="O3398" s="18"/>
      <c r="P3398" s="18"/>
      <c r="Q3398" s="18"/>
      <c r="R3398" s="18"/>
      <c r="S3398" s="18"/>
    </row>
    <row r="3399" spans="1:19" x14ac:dyDescent="0.25">
      <c r="A3399" s="9"/>
      <c r="O3399" s="18"/>
      <c r="P3399" s="18"/>
      <c r="Q3399" s="18"/>
      <c r="R3399" s="18"/>
      <c r="S3399" s="18"/>
    </row>
    <row r="3400" spans="1:19" x14ac:dyDescent="0.25">
      <c r="A3400" s="9"/>
      <c r="O3400" s="18"/>
      <c r="P3400" s="18"/>
      <c r="Q3400" s="18"/>
      <c r="R3400" s="18"/>
      <c r="S3400" s="18"/>
    </row>
    <row r="3401" spans="1:19" x14ac:dyDescent="0.25">
      <c r="A3401" s="9"/>
      <c r="O3401" s="18"/>
      <c r="P3401" s="18"/>
      <c r="Q3401" s="18"/>
      <c r="R3401" s="18"/>
      <c r="S3401" s="18"/>
    </row>
    <row r="3402" spans="1:19" x14ac:dyDescent="0.25">
      <c r="A3402" s="9"/>
      <c r="O3402" s="18"/>
      <c r="P3402" s="18"/>
      <c r="Q3402" s="18"/>
      <c r="R3402" s="18"/>
      <c r="S3402" s="18"/>
    </row>
    <row r="3403" spans="1:19" x14ac:dyDescent="0.25">
      <c r="A3403" s="9"/>
      <c r="O3403" s="18"/>
      <c r="P3403" s="18"/>
      <c r="Q3403" s="18"/>
      <c r="R3403" s="18"/>
      <c r="S3403" s="18"/>
    </row>
    <row r="3404" spans="1:19" x14ac:dyDescent="0.25">
      <c r="A3404" s="9"/>
      <c r="O3404" s="18"/>
      <c r="P3404" s="18"/>
      <c r="Q3404" s="18"/>
      <c r="R3404" s="18"/>
      <c r="S3404" s="18"/>
    </row>
    <row r="3405" spans="1:19" x14ac:dyDescent="0.25">
      <c r="A3405" s="9"/>
      <c r="O3405" s="18"/>
      <c r="P3405" s="18"/>
      <c r="Q3405" s="18"/>
      <c r="R3405" s="18"/>
      <c r="S3405" s="18"/>
    </row>
    <row r="3406" spans="1:19" x14ac:dyDescent="0.25">
      <c r="A3406" s="9"/>
      <c r="O3406" s="18"/>
      <c r="P3406" s="18"/>
      <c r="Q3406" s="18"/>
      <c r="R3406" s="18"/>
      <c r="S3406" s="18"/>
    </row>
    <row r="3407" spans="1:19" x14ac:dyDescent="0.25">
      <c r="A3407" s="9"/>
      <c r="O3407" s="18"/>
      <c r="P3407" s="18"/>
      <c r="Q3407" s="18"/>
      <c r="R3407" s="18"/>
      <c r="S3407" s="18"/>
    </row>
    <row r="3408" spans="1:19" x14ac:dyDescent="0.25">
      <c r="A3408" s="9"/>
      <c r="O3408" s="18"/>
      <c r="P3408" s="18"/>
      <c r="Q3408" s="18"/>
      <c r="R3408" s="18"/>
      <c r="S3408" s="18"/>
    </row>
    <row r="3409" spans="1:19" x14ac:dyDescent="0.25">
      <c r="A3409" s="9"/>
      <c r="O3409" s="18"/>
      <c r="P3409" s="18"/>
      <c r="Q3409" s="18"/>
      <c r="R3409" s="18"/>
      <c r="S3409" s="18"/>
    </row>
    <row r="3410" spans="1:19" x14ac:dyDescent="0.25">
      <c r="A3410" s="9"/>
      <c r="O3410" s="18"/>
      <c r="P3410" s="18"/>
      <c r="Q3410" s="18"/>
      <c r="R3410" s="18"/>
      <c r="S3410" s="18"/>
    </row>
    <row r="3411" spans="1:19" x14ac:dyDescent="0.25">
      <c r="A3411" s="9"/>
      <c r="O3411" s="18"/>
      <c r="P3411" s="18"/>
      <c r="Q3411" s="18"/>
      <c r="R3411" s="18"/>
      <c r="S3411" s="18"/>
    </row>
    <row r="3412" spans="1:19" x14ac:dyDescent="0.25">
      <c r="A3412" s="9"/>
      <c r="O3412" s="18"/>
      <c r="P3412" s="18"/>
      <c r="Q3412" s="18"/>
      <c r="R3412" s="18"/>
      <c r="S3412" s="18"/>
    </row>
    <row r="3413" spans="1:19" x14ac:dyDescent="0.25">
      <c r="A3413" s="9"/>
      <c r="O3413" s="18"/>
      <c r="P3413" s="18"/>
      <c r="Q3413" s="18"/>
      <c r="R3413" s="18"/>
      <c r="S3413" s="18"/>
    </row>
    <row r="3414" spans="1:19" x14ac:dyDescent="0.25">
      <c r="A3414" s="9"/>
      <c r="O3414" s="18"/>
      <c r="P3414" s="18"/>
      <c r="Q3414" s="18"/>
      <c r="R3414" s="18"/>
      <c r="S3414" s="18"/>
    </row>
    <row r="3415" spans="1:19" x14ac:dyDescent="0.25">
      <c r="A3415" s="9"/>
      <c r="O3415" s="18"/>
      <c r="P3415" s="18"/>
      <c r="Q3415" s="18"/>
      <c r="R3415" s="18"/>
      <c r="S3415" s="18"/>
    </row>
    <row r="3416" spans="1:19" x14ac:dyDescent="0.25">
      <c r="A3416" s="9"/>
      <c r="O3416" s="18"/>
      <c r="P3416" s="18"/>
      <c r="Q3416" s="18"/>
      <c r="R3416" s="18"/>
      <c r="S3416" s="18"/>
    </row>
    <row r="3417" spans="1:19" x14ac:dyDescent="0.25">
      <c r="A3417" s="9"/>
      <c r="O3417" s="18"/>
      <c r="P3417" s="18"/>
      <c r="Q3417" s="18"/>
      <c r="R3417" s="18"/>
      <c r="S3417" s="18"/>
    </row>
    <row r="3418" spans="1:19" x14ac:dyDescent="0.25">
      <c r="A3418" s="9"/>
      <c r="O3418" s="18"/>
      <c r="P3418" s="18"/>
      <c r="Q3418" s="18"/>
      <c r="R3418" s="18"/>
      <c r="S3418" s="18"/>
    </row>
    <row r="3419" spans="1:19" x14ac:dyDescent="0.25">
      <c r="A3419" s="9"/>
      <c r="O3419" s="18"/>
      <c r="P3419" s="18"/>
      <c r="Q3419" s="18"/>
      <c r="R3419" s="18"/>
      <c r="S3419" s="18"/>
    </row>
    <row r="3420" spans="1:19" x14ac:dyDescent="0.25">
      <c r="A3420" s="9"/>
      <c r="O3420" s="18"/>
      <c r="P3420" s="18"/>
      <c r="Q3420" s="18"/>
      <c r="R3420" s="18"/>
      <c r="S3420" s="18"/>
    </row>
    <row r="3421" spans="1:19" x14ac:dyDescent="0.25">
      <c r="A3421" s="9"/>
      <c r="O3421" s="18"/>
      <c r="P3421" s="18"/>
      <c r="Q3421" s="18"/>
      <c r="R3421" s="18"/>
      <c r="S3421" s="18"/>
    </row>
    <row r="3422" spans="1:19" x14ac:dyDescent="0.25">
      <c r="A3422" s="9"/>
      <c r="O3422" s="18"/>
      <c r="P3422" s="18"/>
      <c r="Q3422" s="18"/>
      <c r="R3422" s="18"/>
      <c r="S3422" s="18"/>
    </row>
    <row r="3423" spans="1:19" x14ac:dyDescent="0.25">
      <c r="A3423" s="9"/>
      <c r="O3423" s="18"/>
      <c r="P3423" s="18"/>
      <c r="Q3423" s="18"/>
      <c r="R3423" s="18"/>
      <c r="S3423" s="18"/>
    </row>
    <row r="3424" spans="1:19" x14ac:dyDescent="0.25">
      <c r="A3424" s="9"/>
      <c r="O3424" s="18"/>
      <c r="P3424" s="18"/>
      <c r="Q3424" s="18"/>
      <c r="R3424" s="18"/>
      <c r="S3424" s="18"/>
    </row>
    <row r="3425" spans="1:19" x14ac:dyDescent="0.25">
      <c r="A3425" s="9"/>
      <c r="O3425" s="18"/>
      <c r="P3425" s="18"/>
      <c r="Q3425" s="18"/>
      <c r="R3425" s="18"/>
      <c r="S3425" s="18"/>
    </row>
    <row r="3426" spans="1:19" x14ac:dyDescent="0.25">
      <c r="A3426" s="9"/>
      <c r="O3426" s="18"/>
      <c r="P3426" s="18"/>
      <c r="Q3426" s="18"/>
      <c r="R3426" s="18"/>
      <c r="S3426" s="18"/>
    </row>
    <row r="3427" spans="1:19" x14ac:dyDescent="0.25">
      <c r="A3427" s="9"/>
      <c r="O3427" s="18"/>
      <c r="P3427" s="18"/>
      <c r="Q3427" s="18"/>
      <c r="R3427" s="18"/>
      <c r="S3427" s="18"/>
    </row>
    <row r="3428" spans="1:19" x14ac:dyDescent="0.25">
      <c r="A3428" s="9"/>
      <c r="O3428" s="18"/>
      <c r="P3428" s="18"/>
      <c r="Q3428" s="18"/>
      <c r="R3428" s="18"/>
      <c r="S3428" s="18"/>
    </row>
    <row r="3429" spans="1:19" x14ac:dyDescent="0.25">
      <c r="A3429" s="9"/>
      <c r="O3429" s="18"/>
      <c r="P3429" s="18"/>
      <c r="Q3429" s="18"/>
      <c r="R3429" s="18"/>
      <c r="S3429" s="18"/>
    </row>
    <row r="3430" spans="1:19" x14ac:dyDescent="0.25">
      <c r="A3430" s="9"/>
      <c r="O3430" s="18"/>
      <c r="P3430" s="18"/>
      <c r="Q3430" s="18"/>
      <c r="R3430" s="18"/>
      <c r="S3430" s="18"/>
    </row>
    <row r="3431" spans="1:19" x14ac:dyDescent="0.25">
      <c r="A3431" s="9"/>
      <c r="O3431" s="18"/>
      <c r="P3431" s="18"/>
      <c r="Q3431" s="18"/>
      <c r="R3431" s="18"/>
      <c r="S3431" s="18"/>
    </row>
    <row r="3432" spans="1:19" x14ac:dyDescent="0.25">
      <c r="A3432" s="9"/>
      <c r="O3432" s="18"/>
      <c r="P3432" s="18"/>
      <c r="Q3432" s="18"/>
      <c r="R3432" s="18"/>
      <c r="S3432" s="18"/>
    </row>
    <row r="3433" spans="1:19" x14ac:dyDescent="0.25">
      <c r="A3433" s="9"/>
      <c r="O3433" s="18"/>
      <c r="P3433" s="18"/>
      <c r="Q3433" s="18"/>
      <c r="R3433" s="18"/>
      <c r="S3433" s="18"/>
    </row>
    <row r="3434" spans="1:19" x14ac:dyDescent="0.25">
      <c r="A3434" s="9"/>
      <c r="O3434" s="18"/>
      <c r="P3434" s="18"/>
      <c r="Q3434" s="18"/>
      <c r="R3434" s="18"/>
      <c r="S3434" s="18"/>
    </row>
    <row r="3435" spans="1:19" x14ac:dyDescent="0.25">
      <c r="A3435" s="9"/>
      <c r="O3435" s="18"/>
      <c r="P3435" s="18"/>
      <c r="Q3435" s="18"/>
      <c r="R3435" s="18"/>
      <c r="S3435" s="18"/>
    </row>
    <row r="3436" spans="1:19" x14ac:dyDescent="0.25">
      <c r="A3436" s="9"/>
      <c r="O3436" s="18"/>
      <c r="P3436" s="18"/>
      <c r="Q3436" s="18"/>
      <c r="R3436" s="18"/>
      <c r="S3436" s="18"/>
    </row>
    <row r="3437" spans="1:19" x14ac:dyDescent="0.25">
      <c r="A3437" s="9"/>
      <c r="O3437" s="18"/>
      <c r="P3437" s="18"/>
      <c r="Q3437" s="18"/>
      <c r="R3437" s="18"/>
      <c r="S3437" s="18"/>
    </row>
    <row r="3438" spans="1:19" x14ac:dyDescent="0.25">
      <c r="A3438" s="9"/>
      <c r="O3438" s="18"/>
      <c r="P3438" s="18"/>
      <c r="Q3438" s="18"/>
      <c r="R3438" s="18"/>
      <c r="S3438" s="18"/>
    </row>
    <row r="3439" spans="1:19" x14ac:dyDescent="0.25">
      <c r="A3439" s="9"/>
      <c r="O3439" s="18"/>
      <c r="P3439" s="18"/>
      <c r="Q3439" s="18"/>
      <c r="R3439" s="18"/>
      <c r="S3439" s="18"/>
    </row>
    <row r="3440" spans="1:19" x14ac:dyDescent="0.25">
      <c r="A3440" s="9"/>
      <c r="O3440" s="18"/>
      <c r="P3440" s="18"/>
      <c r="Q3440" s="18"/>
      <c r="R3440" s="18"/>
      <c r="S3440" s="18"/>
    </row>
    <row r="3441" spans="1:19" x14ac:dyDescent="0.25">
      <c r="A3441" s="9"/>
      <c r="O3441" s="18"/>
      <c r="P3441" s="18"/>
      <c r="Q3441" s="18"/>
      <c r="R3441" s="18"/>
      <c r="S3441" s="18"/>
    </row>
    <row r="3442" spans="1:19" x14ac:dyDescent="0.25">
      <c r="A3442" s="9"/>
      <c r="O3442" s="18"/>
      <c r="P3442" s="18"/>
      <c r="Q3442" s="18"/>
      <c r="R3442" s="18"/>
      <c r="S3442" s="18"/>
    </row>
    <row r="3443" spans="1:19" x14ac:dyDescent="0.25">
      <c r="A3443" s="9"/>
      <c r="O3443" s="18"/>
      <c r="P3443" s="18"/>
      <c r="Q3443" s="18"/>
      <c r="R3443" s="18"/>
      <c r="S3443" s="18"/>
    </row>
    <row r="3444" spans="1:19" x14ac:dyDescent="0.25">
      <c r="A3444" s="9"/>
      <c r="O3444" s="18"/>
      <c r="P3444" s="18"/>
      <c r="Q3444" s="18"/>
      <c r="R3444" s="18"/>
      <c r="S3444" s="18"/>
    </row>
    <row r="3445" spans="1:19" x14ac:dyDescent="0.25">
      <c r="A3445" s="9"/>
      <c r="O3445" s="18"/>
      <c r="P3445" s="18"/>
      <c r="Q3445" s="18"/>
      <c r="R3445" s="18"/>
      <c r="S3445" s="18"/>
    </row>
    <row r="3446" spans="1:19" x14ac:dyDescent="0.25">
      <c r="A3446" s="9"/>
      <c r="O3446" s="18"/>
      <c r="P3446" s="18"/>
      <c r="Q3446" s="18"/>
      <c r="R3446" s="18"/>
      <c r="S3446" s="18"/>
    </row>
    <row r="3447" spans="1:19" x14ac:dyDescent="0.25">
      <c r="A3447" s="9"/>
      <c r="O3447" s="18"/>
      <c r="P3447" s="18"/>
      <c r="Q3447" s="18"/>
      <c r="R3447" s="18"/>
      <c r="S3447" s="18"/>
    </row>
    <row r="3448" spans="1:19" x14ac:dyDescent="0.25">
      <c r="A3448" s="9"/>
      <c r="O3448" s="18"/>
      <c r="P3448" s="18"/>
      <c r="Q3448" s="18"/>
      <c r="R3448" s="18"/>
      <c r="S3448" s="18"/>
    </row>
    <row r="3449" spans="1:19" x14ac:dyDescent="0.25">
      <c r="A3449" s="9"/>
      <c r="O3449" s="18"/>
      <c r="P3449" s="18"/>
      <c r="Q3449" s="18"/>
      <c r="R3449" s="18"/>
      <c r="S3449" s="18"/>
    </row>
    <row r="3450" spans="1:19" x14ac:dyDescent="0.25">
      <c r="A3450" s="9"/>
      <c r="O3450" s="18"/>
      <c r="P3450" s="18"/>
      <c r="Q3450" s="18"/>
      <c r="R3450" s="18"/>
      <c r="S3450" s="18"/>
    </row>
    <row r="3451" spans="1:19" x14ac:dyDescent="0.25">
      <c r="A3451" s="9"/>
      <c r="O3451" s="18"/>
      <c r="P3451" s="18"/>
      <c r="Q3451" s="18"/>
      <c r="R3451" s="18"/>
      <c r="S3451" s="18"/>
    </row>
    <row r="3452" spans="1:19" x14ac:dyDescent="0.25">
      <c r="A3452" s="9"/>
      <c r="O3452" s="18"/>
      <c r="P3452" s="18"/>
      <c r="Q3452" s="18"/>
      <c r="R3452" s="18"/>
      <c r="S3452" s="18"/>
    </row>
    <row r="3453" spans="1:19" x14ac:dyDescent="0.25">
      <c r="A3453" s="9"/>
      <c r="O3453" s="18"/>
      <c r="P3453" s="18"/>
      <c r="Q3453" s="18"/>
      <c r="R3453" s="18"/>
      <c r="S3453" s="18"/>
    </row>
    <row r="3454" spans="1:19" x14ac:dyDescent="0.25">
      <c r="A3454" s="9"/>
      <c r="O3454" s="18"/>
      <c r="P3454" s="18"/>
      <c r="Q3454" s="18"/>
      <c r="R3454" s="18"/>
      <c r="S3454" s="18"/>
    </row>
    <row r="3455" spans="1:19" x14ac:dyDescent="0.25">
      <c r="A3455" s="9"/>
      <c r="O3455" s="18"/>
      <c r="P3455" s="18"/>
      <c r="Q3455" s="18"/>
      <c r="R3455" s="18"/>
      <c r="S3455" s="18"/>
    </row>
    <row r="3456" spans="1:19" x14ac:dyDescent="0.25">
      <c r="A3456" s="9"/>
      <c r="O3456" s="18"/>
      <c r="P3456" s="18"/>
      <c r="Q3456" s="18"/>
      <c r="R3456" s="18"/>
      <c r="S3456" s="18"/>
    </row>
    <row r="3457" spans="1:19" x14ac:dyDescent="0.25">
      <c r="A3457" s="9"/>
      <c r="O3457" s="18"/>
      <c r="P3457" s="18"/>
      <c r="Q3457" s="18"/>
      <c r="R3457" s="18"/>
      <c r="S3457" s="18"/>
    </row>
    <row r="3458" spans="1:19" x14ac:dyDescent="0.25">
      <c r="A3458" s="9"/>
      <c r="O3458" s="18"/>
      <c r="P3458" s="18"/>
      <c r="Q3458" s="18"/>
      <c r="R3458" s="18"/>
      <c r="S3458" s="18"/>
    </row>
    <row r="3459" spans="1:19" x14ac:dyDescent="0.25">
      <c r="A3459" s="9"/>
      <c r="O3459" s="18"/>
      <c r="P3459" s="18"/>
      <c r="Q3459" s="18"/>
      <c r="R3459" s="18"/>
      <c r="S3459" s="18"/>
    </row>
    <row r="3460" spans="1:19" x14ac:dyDescent="0.25">
      <c r="A3460" s="9"/>
      <c r="O3460" s="18"/>
      <c r="P3460" s="18"/>
      <c r="Q3460" s="18"/>
      <c r="R3460" s="18"/>
      <c r="S3460" s="18"/>
    </row>
    <row r="3461" spans="1:19" x14ac:dyDescent="0.25">
      <c r="A3461" s="9"/>
      <c r="O3461" s="18"/>
      <c r="P3461" s="18"/>
      <c r="Q3461" s="18"/>
      <c r="R3461" s="18"/>
      <c r="S3461" s="18"/>
    </row>
    <row r="3462" spans="1:19" x14ac:dyDescent="0.25">
      <c r="A3462" s="9"/>
      <c r="O3462" s="18"/>
      <c r="P3462" s="18"/>
      <c r="Q3462" s="18"/>
      <c r="R3462" s="18"/>
      <c r="S3462" s="18"/>
    </row>
    <row r="3463" spans="1:19" x14ac:dyDescent="0.25">
      <c r="A3463" s="9"/>
      <c r="O3463" s="18"/>
      <c r="P3463" s="18"/>
      <c r="Q3463" s="18"/>
      <c r="R3463" s="18"/>
      <c r="S3463" s="18"/>
    </row>
    <row r="3464" spans="1:19" x14ac:dyDescent="0.25">
      <c r="A3464" s="9"/>
      <c r="O3464" s="18"/>
      <c r="P3464" s="18"/>
      <c r="Q3464" s="18"/>
      <c r="R3464" s="18"/>
      <c r="S3464" s="18"/>
    </row>
    <row r="3465" spans="1:19" x14ac:dyDescent="0.25">
      <c r="A3465" s="9"/>
      <c r="O3465" s="18"/>
      <c r="P3465" s="18"/>
      <c r="Q3465" s="18"/>
      <c r="R3465" s="18"/>
      <c r="S3465" s="18"/>
    </row>
    <row r="3466" spans="1:19" x14ac:dyDescent="0.25">
      <c r="A3466" s="9"/>
      <c r="O3466" s="18"/>
      <c r="P3466" s="18"/>
      <c r="Q3466" s="18"/>
      <c r="R3466" s="18"/>
      <c r="S3466" s="18"/>
    </row>
    <row r="3467" spans="1:19" x14ac:dyDescent="0.25">
      <c r="A3467" s="9"/>
      <c r="O3467" s="18"/>
      <c r="P3467" s="18"/>
      <c r="Q3467" s="18"/>
      <c r="R3467" s="18"/>
      <c r="S3467" s="18"/>
    </row>
    <row r="3468" spans="1:19" x14ac:dyDescent="0.25">
      <c r="A3468" s="9"/>
      <c r="O3468" s="18"/>
      <c r="P3468" s="18"/>
      <c r="Q3468" s="18"/>
      <c r="R3468" s="18"/>
      <c r="S3468" s="18"/>
    </row>
    <row r="3469" spans="1:19" x14ac:dyDescent="0.25">
      <c r="A3469" s="9"/>
      <c r="O3469" s="18"/>
      <c r="P3469" s="18"/>
      <c r="Q3469" s="18"/>
      <c r="R3469" s="18"/>
      <c r="S3469" s="18"/>
    </row>
    <row r="3470" spans="1:19" x14ac:dyDescent="0.25">
      <c r="A3470" s="9"/>
      <c r="O3470" s="18"/>
      <c r="P3470" s="18"/>
      <c r="Q3470" s="18"/>
      <c r="R3470" s="18"/>
      <c r="S3470" s="18"/>
    </row>
    <row r="3471" spans="1:19" x14ac:dyDescent="0.25">
      <c r="A3471" s="9"/>
      <c r="O3471" s="18"/>
      <c r="P3471" s="18"/>
      <c r="Q3471" s="18"/>
      <c r="R3471" s="18"/>
      <c r="S3471" s="18"/>
    </row>
    <row r="3472" spans="1:19" x14ac:dyDescent="0.25">
      <c r="A3472" s="9"/>
      <c r="O3472" s="18"/>
      <c r="P3472" s="18"/>
      <c r="Q3472" s="18"/>
      <c r="R3472" s="18"/>
      <c r="S3472" s="18"/>
    </row>
    <row r="3473" spans="1:19" x14ac:dyDescent="0.25">
      <c r="A3473" s="9"/>
      <c r="O3473" s="18"/>
      <c r="P3473" s="18"/>
      <c r="Q3473" s="18"/>
      <c r="R3473" s="18"/>
      <c r="S3473" s="18"/>
    </row>
    <row r="3474" spans="1:19" x14ac:dyDescent="0.25">
      <c r="A3474" s="9"/>
      <c r="O3474" s="18"/>
      <c r="P3474" s="18"/>
      <c r="Q3474" s="18"/>
      <c r="R3474" s="18"/>
      <c r="S3474" s="18"/>
    </row>
    <row r="3475" spans="1:19" x14ac:dyDescent="0.25">
      <c r="A3475" s="9"/>
      <c r="O3475" s="18"/>
      <c r="P3475" s="18"/>
      <c r="Q3475" s="18"/>
      <c r="R3475" s="18"/>
      <c r="S3475" s="18"/>
    </row>
    <row r="3476" spans="1:19" x14ac:dyDescent="0.25">
      <c r="A3476" s="9"/>
      <c r="O3476" s="18"/>
      <c r="P3476" s="18"/>
      <c r="Q3476" s="18"/>
      <c r="R3476" s="18"/>
      <c r="S3476" s="18"/>
    </row>
    <row r="3477" spans="1:19" x14ac:dyDescent="0.25">
      <c r="A3477" s="9"/>
      <c r="O3477" s="18"/>
      <c r="P3477" s="18"/>
      <c r="Q3477" s="18"/>
      <c r="R3477" s="18"/>
      <c r="S3477" s="18"/>
    </row>
    <row r="3478" spans="1:19" x14ac:dyDescent="0.25">
      <c r="A3478" s="9"/>
      <c r="O3478" s="18"/>
      <c r="P3478" s="18"/>
      <c r="Q3478" s="18"/>
      <c r="R3478" s="18"/>
      <c r="S3478" s="18"/>
    </row>
    <row r="3479" spans="1:19" x14ac:dyDescent="0.25">
      <c r="A3479" s="9"/>
      <c r="O3479" s="18"/>
      <c r="P3479" s="18"/>
      <c r="Q3479" s="18"/>
      <c r="R3479" s="18"/>
      <c r="S3479" s="18"/>
    </row>
    <row r="3480" spans="1:19" x14ac:dyDescent="0.25">
      <c r="A3480" s="9"/>
      <c r="O3480" s="18"/>
      <c r="P3480" s="18"/>
      <c r="Q3480" s="18"/>
      <c r="R3480" s="18"/>
      <c r="S3480" s="18"/>
    </row>
    <row r="3481" spans="1:19" x14ac:dyDescent="0.25">
      <c r="A3481" s="9"/>
      <c r="O3481" s="18"/>
      <c r="P3481" s="18"/>
      <c r="Q3481" s="18"/>
      <c r="R3481" s="18"/>
      <c r="S3481" s="18"/>
    </row>
    <row r="3482" spans="1:19" x14ac:dyDescent="0.25">
      <c r="A3482" s="9"/>
      <c r="O3482" s="18"/>
      <c r="P3482" s="18"/>
      <c r="Q3482" s="18"/>
      <c r="R3482" s="18"/>
      <c r="S3482" s="18"/>
    </row>
    <row r="3483" spans="1:19" x14ac:dyDescent="0.25">
      <c r="A3483" s="9"/>
      <c r="O3483" s="18"/>
      <c r="P3483" s="18"/>
      <c r="Q3483" s="18"/>
      <c r="R3483" s="18"/>
      <c r="S3483" s="18"/>
    </row>
    <row r="3484" spans="1:19" x14ac:dyDescent="0.25">
      <c r="A3484" s="9"/>
      <c r="O3484" s="18"/>
      <c r="P3484" s="18"/>
      <c r="Q3484" s="18"/>
      <c r="R3484" s="18"/>
      <c r="S3484" s="18"/>
    </row>
    <row r="3485" spans="1:19" x14ac:dyDescent="0.25">
      <c r="A3485" s="9"/>
      <c r="O3485" s="18"/>
      <c r="P3485" s="18"/>
      <c r="Q3485" s="18"/>
      <c r="R3485" s="18"/>
      <c r="S3485" s="18"/>
    </row>
    <row r="3486" spans="1:19" x14ac:dyDescent="0.25">
      <c r="A3486" s="9"/>
      <c r="O3486" s="18"/>
      <c r="P3486" s="18"/>
      <c r="Q3486" s="18"/>
      <c r="R3486" s="18"/>
      <c r="S3486" s="18"/>
    </row>
    <row r="3487" spans="1:19" x14ac:dyDescent="0.25">
      <c r="A3487" s="9"/>
      <c r="O3487" s="18"/>
      <c r="P3487" s="18"/>
      <c r="Q3487" s="18"/>
      <c r="R3487" s="18"/>
      <c r="S3487" s="18"/>
    </row>
    <row r="3488" spans="1:19" x14ac:dyDescent="0.25">
      <c r="A3488" s="9"/>
      <c r="O3488" s="18"/>
      <c r="P3488" s="18"/>
      <c r="Q3488" s="18"/>
      <c r="R3488" s="18"/>
      <c r="S3488" s="18"/>
    </row>
    <row r="3489" spans="1:19" x14ac:dyDescent="0.25">
      <c r="A3489" s="9"/>
      <c r="O3489" s="18"/>
      <c r="P3489" s="18"/>
      <c r="Q3489" s="18"/>
      <c r="R3489" s="18"/>
      <c r="S3489" s="18"/>
    </row>
    <row r="3490" spans="1:19" x14ac:dyDescent="0.25">
      <c r="A3490" s="9"/>
      <c r="O3490" s="18"/>
      <c r="P3490" s="18"/>
      <c r="Q3490" s="18"/>
      <c r="R3490" s="18"/>
      <c r="S3490" s="18"/>
    </row>
    <row r="3491" spans="1:19" x14ac:dyDescent="0.25">
      <c r="A3491" s="9"/>
      <c r="O3491" s="18"/>
      <c r="P3491" s="18"/>
      <c r="Q3491" s="18"/>
      <c r="R3491" s="18"/>
      <c r="S3491" s="18"/>
    </row>
    <row r="3492" spans="1:19" x14ac:dyDescent="0.25">
      <c r="A3492" s="9"/>
      <c r="O3492" s="18"/>
      <c r="P3492" s="18"/>
      <c r="Q3492" s="18"/>
      <c r="R3492" s="18"/>
      <c r="S3492" s="18"/>
    </row>
    <row r="3493" spans="1:19" x14ac:dyDescent="0.25">
      <c r="A3493" s="9"/>
      <c r="O3493" s="18"/>
      <c r="P3493" s="18"/>
      <c r="Q3493" s="18"/>
      <c r="R3493" s="18"/>
      <c r="S3493" s="18"/>
    </row>
    <row r="3494" spans="1:19" x14ac:dyDescent="0.25">
      <c r="A3494" s="9"/>
      <c r="O3494" s="18"/>
      <c r="P3494" s="18"/>
      <c r="Q3494" s="18"/>
      <c r="R3494" s="18"/>
      <c r="S3494" s="18"/>
    </row>
    <row r="3495" spans="1:19" x14ac:dyDescent="0.25">
      <c r="A3495" s="9"/>
      <c r="O3495" s="18"/>
      <c r="P3495" s="18"/>
      <c r="Q3495" s="18"/>
      <c r="R3495" s="18"/>
      <c r="S3495" s="18"/>
    </row>
    <row r="3496" spans="1:19" x14ac:dyDescent="0.25">
      <c r="A3496" s="9"/>
      <c r="O3496" s="18"/>
      <c r="P3496" s="18"/>
      <c r="Q3496" s="18"/>
      <c r="R3496" s="18"/>
      <c r="S3496" s="18"/>
    </row>
    <row r="3497" spans="1:19" x14ac:dyDescent="0.25">
      <c r="A3497" s="9"/>
      <c r="O3497" s="18"/>
      <c r="P3497" s="18"/>
      <c r="Q3497" s="18"/>
      <c r="R3497" s="18"/>
      <c r="S3497" s="18"/>
    </row>
    <row r="3498" spans="1:19" x14ac:dyDescent="0.25">
      <c r="A3498" s="9"/>
      <c r="O3498" s="18"/>
      <c r="P3498" s="18"/>
      <c r="Q3498" s="18"/>
      <c r="R3498" s="18"/>
      <c r="S3498" s="18"/>
    </row>
    <row r="3499" spans="1:19" x14ac:dyDescent="0.25">
      <c r="A3499" s="9"/>
      <c r="O3499" s="18"/>
      <c r="P3499" s="18"/>
      <c r="Q3499" s="18"/>
      <c r="R3499" s="18"/>
      <c r="S3499" s="18"/>
    </row>
    <row r="3500" spans="1:19" x14ac:dyDescent="0.25">
      <c r="A3500" s="9"/>
      <c r="O3500" s="18"/>
      <c r="P3500" s="18"/>
      <c r="Q3500" s="18"/>
      <c r="R3500" s="18"/>
      <c r="S3500" s="18"/>
    </row>
    <row r="3501" spans="1:19" x14ac:dyDescent="0.25">
      <c r="A3501" s="9"/>
      <c r="O3501" s="18"/>
      <c r="P3501" s="18"/>
      <c r="Q3501" s="18"/>
      <c r="R3501" s="18"/>
      <c r="S3501" s="18"/>
    </row>
    <row r="3502" spans="1:19" x14ac:dyDescent="0.25">
      <c r="A3502" s="9"/>
      <c r="O3502" s="18"/>
      <c r="P3502" s="18"/>
      <c r="Q3502" s="18"/>
      <c r="R3502" s="18"/>
      <c r="S3502" s="18"/>
    </row>
    <row r="3503" spans="1:19" x14ac:dyDescent="0.25">
      <c r="A3503" s="9"/>
      <c r="O3503" s="18"/>
      <c r="P3503" s="18"/>
      <c r="Q3503" s="18"/>
      <c r="R3503" s="18"/>
      <c r="S3503" s="18"/>
    </row>
    <row r="3504" spans="1:19" x14ac:dyDescent="0.25">
      <c r="A3504" s="9"/>
      <c r="O3504" s="18"/>
      <c r="P3504" s="18"/>
      <c r="Q3504" s="18"/>
      <c r="R3504" s="18"/>
      <c r="S3504" s="18"/>
    </row>
    <row r="3505" spans="1:19" x14ac:dyDescent="0.25">
      <c r="A3505" s="9"/>
      <c r="O3505" s="18"/>
      <c r="P3505" s="18"/>
      <c r="Q3505" s="18"/>
      <c r="R3505" s="18"/>
      <c r="S3505" s="18"/>
    </row>
    <row r="3506" spans="1:19" x14ac:dyDescent="0.25">
      <c r="A3506" s="9"/>
      <c r="O3506" s="18"/>
      <c r="P3506" s="18"/>
      <c r="Q3506" s="18"/>
      <c r="R3506" s="18"/>
      <c r="S3506" s="18"/>
    </row>
    <row r="3507" spans="1:19" x14ac:dyDescent="0.25">
      <c r="A3507" s="9"/>
      <c r="O3507" s="18"/>
      <c r="P3507" s="18"/>
      <c r="Q3507" s="18"/>
      <c r="R3507" s="18"/>
      <c r="S3507" s="18"/>
    </row>
    <row r="3508" spans="1:19" x14ac:dyDescent="0.25">
      <c r="A3508" s="9"/>
      <c r="O3508" s="18"/>
      <c r="P3508" s="18"/>
      <c r="Q3508" s="18"/>
      <c r="R3508" s="18"/>
      <c r="S3508" s="18"/>
    </row>
    <row r="3509" spans="1:19" x14ac:dyDescent="0.25">
      <c r="A3509" s="9"/>
      <c r="O3509" s="18"/>
      <c r="P3509" s="18"/>
      <c r="Q3509" s="18"/>
      <c r="R3509" s="18"/>
      <c r="S3509" s="18"/>
    </row>
    <row r="3510" spans="1:19" x14ac:dyDescent="0.25">
      <c r="A3510" s="9"/>
      <c r="O3510" s="18"/>
      <c r="P3510" s="18"/>
      <c r="Q3510" s="18"/>
      <c r="R3510" s="18"/>
      <c r="S3510" s="18"/>
    </row>
    <row r="3511" spans="1:19" x14ac:dyDescent="0.25">
      <c r="A3511" s="9"/>
      <c r="O3511" s="18"/>
      <c r="P3511" s="18"/>
      <c r="Q3511" s="18"/>
      <c r="R3511" s="18"/>
      <c r="S3511" s="18"/>
    </row>
    <row r="3512" spans="1:19" x14ac:dyDescent="0.25">
      <c r="A3512" s="9"/>
      <c r="O3512" s="18"/>
      <c r="P3512" s="18"/>
      <c r="Q3512" s="18"/>
      <c r="R3512" s="18"/>
      <c r="S3512" s="18"/>
    </row>
    <row r="3513" spans="1:19" x14ac:dyDescent="0.25">
      <c r="A3513" s="9"/>
      <c r="O3513" s="18"/>
      <c r="P3513" s="18"/>
      <c r="Q3513" s="18"/>
      <c r="R3513" s="18"/>
      <c r="S3513" s="18"/>
    </row>
    <row r="3514" spans="1:19" x14ac:dyDescent="0.25">
      <c r="A3514" s="9"/>
      <c r="O3514" s="18"/>
      <c r="P3514" s="18"/>
      <c r="Q3514" s="18"/>
      <c r="R3514" s="18"/>
      <c r="S3514" s="18"/>
    </row>
    <row r="3515" spans="1:19" x14ac:dyDescent="0.25">
      <c r="A3515" s="9"/>
      <c r="O3515" s="18"/>
      <c r="P3515" s="18"/>
      <c r="Q3515" s="18"/>
      <c r="R3515" s="18"/>
      <c r="S3515" s="18"/>
    </row>
    <row r="3516" spans="1:19" x14ac:dyDescent="0.25">
      <c r="A3516" s="9"/>
      <c r="O3516" s="18"/>
      <c r="P3516" s="18"/>
      <c r="Q3516" s="18"/>
      <c r="R3516" s="18"/>
      <c r="S3516" s="18"/>
    </row>
    <row r="3517" spans="1:19" x14ac:dyDescent="0.25">
      <c r="A3517" s="9"/>
      <c r="O3517" s="18"/>
      <c r="P3517" s="18"/>
      <c r="Q3517" s="18"/>
      <c r="R3517" s="18"/>
      <c r="S3517" s="18"/>
    </row>
    <row r="3518" spans="1:19" x14ac:dyDescent="0.25">
      <c r="A3518" s="9"/>
      <c r="O3518" s="18"/>
      <c r="P3518" s="18"/>
      <c r="Q3518" s="18"/>
      <c r="R3518" s="18"/>
      <c r="S3518" s="18"/>
    </row>
    <row r="3519" spans="1:19" x14ac:dyDescent="0.25">
      <c r="A3519" s="9"/>
      <c r="O3519" s="18"/>
      <c r="P3519" s="18"/>
      <c r="Q3519" s="18"/>
      <c r="R3519" s="18"/>
      <c r="S3519" s="18"/>
    </row>
    <row r="3520" spans="1:19" x14ac:dyDescent="0.25">
      <c r="A3520" s="9"/>
      <c r="O3520" s="18"/>
      <c r="P3520" s="18"/>
      <c r="Q3520" s="18"/>
      <c r="R3520" s="18"/>
      <c r="S3520" s="18"/>
    </row>
    <row r="3521" spans="1:19" x14ac:dyDescent="0.25">
      <c r="A3521" s="9"/>
      <c r="O3521" s="18"/>
      <c r="P3521" s="18"/>
      <c r="Q3521" s="18"/>
      <c r="R3521" s="18"/>
      <c r="S3521" s="18"/>
    </row>
    <row r="3522" spans="1:19" x14ac:dyDescent="0.25">
      <c r="A3522" s="9"/>
      <c r="O3522" s="18"/>
      <c r="P3522" s="18"/>
      <c r="Q3522" s="18"/>
      <c r="R3522" s="18"/>
      <c r="S3522" s="18"/>
    </row>
    <row r="3523" spans="1:19" x14ac:dyDescent="0.25">
      <c r="A3523" s="9"/>
      <c r="O3523" s="18"/>
      <c r="P3523" s="18"/>
      <c r="Q3523" s="18"/>
      <c r="R3523" s="18"/>
      <c r="S3523" s="18"/>
    </row>
    <row r="3524" spans="1:19" x14ac:dyDescent="0.25">
      <c r="A3524" s="9"/>
      <c r="O3524" s="18"/>
      <c r="P3524" s="18"/>
      <c r="Q3524" s="18"/>
      <c r="R3524" s="18"/>
      <c r="S3524" s="18"/>
    </row>
    <row r="3525" spans="1:19" x14ac:dyDescent="0.25">
      <c r="A3525" s="9"/>
      <c r="O3525" s="18"/>
      <c r="P3525" s="18"/>
      <c r="Q3525" s="18"/>
      <c r="R3525" s="18"/>
      <c r="S3525" s="18"/>
    </row>
    <row r="3526" spans="1:19" x14ac:dyDescent="0.25">
      <c r="A3526" s="9"/>
      <c r="O3526" s="18"/>
      <c r="P3526" s="18"/>
      <c r="Q3526" s="18"/>
      <c r="R3526" s="18"/>
      <c r="S3526" s="18"/>
    </row>
    <row r="3527" spans="1:19" x14ac:dyDescent="0.25">
      <c r="A3527" s="9"/>
      <c r="O3527" s="18"/>
      <c r="P3527" s="18"/>
      <c r="Q3527" s="18"/>
      <c r="R3527" s="18"/>
      <c r="S3527" s="18"/>
    </row>
    <row r="3528" spans="1:19" x14ac:dyDescent="0.25">
      <c r="A3528" s="9"/>
      <c r="O3528" s="18"/>
      <c r="P3528" s="18"/>
      <c r="Q3528" s="18"/>
      <c r="R3528" s="18"/>
      <c r="S3528" s="18"/>
    </row>
    <row r="3529" spans="1:19" x14ac:dyDescent="0.25">
      <c r="A3529" s="9"/>
      <c r="O3529" s="18"/>
      <c r="P3529" s="18"/>
      <c r="Q3529" s="18"/>
      <c r="R3529" s="18"/>
      <c r="S3529" s="18"/>
    </row>
    <row r="3530" spans="1:19" x14ac:dyDescent="0.25">
      <c r="A3530" s="9"/>
      <c r="O3530" s="18"/>
      <c r="P3530" s="18"/>
      <c r="Q3530" s="18"/>
      <c r="R3530" s="18"/>
      <c r="S3530" s="18"/>
    </row>
    <row r="3531" spans="1:19" x14ac:dyDescent="0.25">
      <c r="A3531" s="9"/>
      <c r="O3531" s="18"/>
      <c r="P3531" s="18"/>
      <c r="Q3531" s="18"/>
      <c r="R3531" s="18"/>
      <c r="S3531" s="18"/>
    </row>
    <row r="3532" spans="1:19" x14ac:dyDescent="0.25">
      <c r="A3532" s="9"/>
      <c r="O3532" s="18"/>
      <c r="P3532" s="18"/>
      <c r="Q3532" s="18"/>
      <c r="R3532" s="18"/>
      <c r="S3532" s="18"/>
    </row>
    <row r="3533" spans="1:19" x14ac:dyDescent="0.25">
      <c r="A3533" s="9"/>
      <c r="O3533" s="18"/>
      <c r="P3533" s="18"/>
      <c r="Q3533" s="18"/>
      <c r="R3533" s="18"/>
      <c r="S3533" s="18"/>
    </row>
    <row r="3534" spans="1:19" x14ac:dyDescent="0.25">
      <c r="A3534" s="9"/>
      <c r="O3534" s="18"/>
      <c r="P3534" s="18"/>
      <c r="Q3534" s="18"/>
      <c r="R3534" s="18"/>
      <c r="S3534" s="18"/>
    </row>
    <row r="3535" spans="1:19" x14ac:dyDescent="0.25">
      <c r="A3535" s="9"/>
      <c r="O3535" s="18"/>
      <c r="P3535" s="18"/>
      <c r="Q3535" s="18"/>
      <c r="R3535" s="18"/>
      <c r="S3535" s="18"/>
    </row>
    <row r="3536" spans="1:19" x14ac:dyDescent="0.25">
      <c r="A3536" s="9"/>
      <c r="O3536" s="18"/>
      <c r="P3536" s="18"/>
      <c r="Q3536" s="18"/>
      <c r="R3536" s="18"/>
      <c r="S3536" s="18"/>
    </row>
    <row r="3537" spans="1:19" x14ac:dyDescent="0.25">
      <c r="A3537" s="9"/>
      <c r="O3537" s="18"/>
      <c r="P3537" s="18"/>
      <c r="Q3537" s="18"/>
      <c r="R3537" s="18"/>
      <c r="S3537" s="18"/>
    </row>
    <row r="3538" spans="1:19" x14ac:dyDescent="0.25">
      <c r="A3538" s="9"/>
      <c r="O3538" s="18"/>
      <c r="P3538" s="18"/>
      <c r="Q3538" s="18"/>
      <c r="R3538" s="18"/>
      <c r="S3538" s="18"/>
    </row>
    <row r="3539" spans="1:19" x14ac:dyDescent="0.25">
      <c r="A3539" s="9"/>
      <c r="O3539" s="18"/>
      <c r="P3539" s="18"/>
      <c r="Q3539" s="18"/>
      <c r="R3539" s="18"/>
      <c r="S3539" s="18"/>
    </row>
    <row r="3540" spans="1:19" x14ac:dyDescent="0.25">
      <c r="A3540" s="9"/>
      <c r="O3540" s="18"/>
      <c r="P3540" s="18"/>
      <c r="Q3540" s="18"/>
      <c r="R3540" s="18"/>
      <c r="S3540" s="18"/>
    </row>
    <row r="3541" spans="1:19" x14ac:dyDescent="0.25">
      <c r="A3541" s="9"/>
      <c r="O3541" s="18"/>
      <c r="P3541" s="18"/>
      <c r="Q3541" s="18"/>
      <c r="R3541" s="18"/>
      <c r="S3541" s="18"/>
    </row>
    <row r="3542" spans="1:19" x14ac:dyDescent="0.25">
      <c r="A3542" s="9"/>
      <c r="O3542" s="18"/>
      <c r="P3542" s="18"/>
      <c r="Q3542" s="18"/>
      <c r="R3542" s="18"/>
      <c r="S3542" s="18"/>
    </row>
    <row r="3543" spans="1:19" x14ac:dyDescent="0.25">
      <c r="A3543" s="9"/>
      <c r="O3543" s="18"/>
      <c r="P3543" s="18"/>
      <c r="Q3543" s="18"/>
      <c r="R3543" s="18"/>
      <c r="S3543" s="18"/>
    </row>
    <row r="3544" spans="1:19" x14ac:dyDescent="0.25">
      <c r="A3544" s="9"/>
      <c r="O3544" s="18"/>
      <c r="P3544" s="18"/>
      <c r="Q3544" s="18"/>
      <c r="R3544" s="18"/>
      <c r="S3544" s="18"/>
    </row>
    <row r="3545" spans="1:19" x14ac:dyDescent="0.25">
      <c r="A3545" s="9"/>
      <c r="O3545" s="18"/>
      <c r="P3545" s="18"/>
      <c r="Q3545" s="18"/>
      <c r="R3545" s="18"/>
      <c r="S3545" s="18"/>
    </row>
    <row r="3546" spans="1:19" x14ac:dyDescent="0.25">
      <c r="A3546" s="9"/>
      <c r="O3546" s="18"/>
      <c r="P3546" s="18"/>
      <c r="Q3546" s="18"/>
      <c r="R3546" s="18"/>
      <c r="S3546" s="18"/>
    </row>
    <row r="3547" spans="1:19" x14ac:dyDescent="0.25">
      <c r="A3547" s="9"/>
      <c r="O3547" s="18"/>
      <c r="P3547" s="18"/>
      <c r="Q3547" s="18"/>
      <c r="R3547" s="18"/>
      <c r="S3547" s="18"/>
    </row>
    <row r="3548" spans="1:19" x14ac:dyDescent="0.25">
      <c r="A3548" s="9"/>
      <c r="O3548" s="18"/>
      <c r="P3548" s="18"/>
      <c r="Q3548" s="18"/>
      <c r="R3548" s="18"/>
      <c r="S3548" s="18"/>
    </row>
    <row r="3549" spans="1:19" x14ac:dyDescent="0.25">
      <c r="A3549" s="9"/>
      <c r="O3549" s="18"/>
      <c r="P3549" s="18"/>
      <c r="Q3549" s="18"/>
      <c r="R3549" s="18"/>
      <c r="S3549" s="18"/>
    </row>
    <row r="3550" spans="1:19" x14ac:dyDescent="0.25">
      <c r="A3550" s="9"/>
      <c r="O3550" s="18"/>
      <c r="P3550" s="18"/>
      <c r="Q3550" s="18"/>
      <c r="R3550" s="18"/>
      <c r="S3550" s="18"/>
    </row>
    <row r="3551" spans="1:19" x14ac:dyDescent="0.25">
      <c r="A3551" s="9"/>
      <c r="O3551" s="18"/>
      <c r="P3551" s="18"/>
      <c r="Q3551" s="18"/>
      <c r="R3551" s="18"/>
      <c r="S3551" s="18"/>
    </row>
    <row r="3552" spans="1:19" x14ac:dyDescent="0.25">
      <c r="A3552" s="9"/>
      <c r="O3552" s="18"/>
      <c r="P3552" s="18"/>
      <c r="Q3552" s="18"/>
      <c r="R3552" s="18"/>
      <c r="S3552" s="18"/>
    </row>
    <row r="3553" spans="1:19" x14ac:dyDescent="0.25">
      <c r="A3553" s="9"/>
      <c r="O3553" s="18"/>
      <c r="P3553" s="18"/>
      <c r="Q3553" s="18"/>
      <c r="R3553" s="18"/>
      <c r="S3553" s="18"/>
    </row>
    <row r="3554" spans="1:19" x14ac:dyDescent="0.25">
      <c r="A3554" s="9"/>
      <c r="O3554" s="18"/>
      <c r="P3554" s="18"/>
      <c r="Q3554" s="18"/>
      <c r="R3554" s="18"/>
      <c r="S3554" s="18"/>
    </row>
    <row r="3555" spans="1:19" x14ac:dyDescent="0.25">
      <c r="A3555" s="9"/>
      <c r="O3555" s="18"/>
      <c r="P3555" s="18"/>
      <c r="Q3555" s="18"/>
      <c r="R3555" s="18"/>
      <c r="S3555" s="18"/>
    </row>
    <row r="3556" spans="1:19" x14ac:dyDescent="0.25">
      <c r="A3556" s="9"/>
      <c r="O3556" s="18"/>
      <c r="P3556" s="18"/>
      <c r="Q3556" s="18"/>
      <c r="R3556" s="18"/>
      <c r="S3556" s="18"/>
    </row>
    <row r="3557" spans="1:19" x14ac:dyDescent="0.25">
      <c r="A3557" s="9"/>
      <c r="O3557" s="18"/>
      <c r="P3557" s="18"/>
      <c r="Q3557" s="18"/>
      <c r="R3557" s="18"/>
      <c r="S3557" s="18"/>
    </row>
    <row r="3558" spans="1:19" x14ac:dyDescent="0.25">
      <c r="A3558" s="9"/>
      <c r="O3558" s="18"/>
      <c r="P3558" s="18"/>
      <c r="Q3558" s="18"/>
      <c r="R3558" s="18"/>
      <c r="S3558" s="18"/>
    </row>
    <row r="3559" spans="1:19" x14ac:dyDescent="0.25">
      <c r="A3559" s="9"/>
      <c r="O3559" s="18"/>
      <c r="P3559" s="18"/>
      <c r="Q3559" s="18"/>
      <c r="R3559" s="18"/>
      <c r="S3559" s="18"/>
    </row>
    <row r="3560" spans="1:19" x14ac:dyDescent="0.25">
      <c r="A3560" s="9"/>
      <c r="O3560" s="18"/>
      <c r="P3560" s="18"/>
      <c r="Q3560" s="18"/>
      <c r="R3560" s="18"/>
      <c r="S3560" s="18"/>
    </row>
    <row r="3561" spans="1:19" x14ac:dyDescent="0.25">
      <c r="A3561" s="9"/>
      <c r="O3561" s="18"/>
      <c r="P3561" s="18"/>
      <c r="Q3561" s="18"/>
      <c r="R3561" s="18"/>
      <c r="S3561" s="18"/>
    </row>
    <row r="3562" spans="1:19" x14ac:dyDescent="0.25">
      <c r="A3562" s="9"/>
      <c r="O3562" s="18"/>
      <c r="P3562" s="18"/>
      <c r="Q3562" s="18"/>
      <c r="R3562" s="18"/>
      <c r="S3562" s="18"/>
    </row>
    <row r="3563" spans="1:19" x14ac:dyDescent="0.25">
      <c r="A3563" s="9"/>
      <c r="O3563" s="18"/>
      <c r="P3563" s="18"/>
      <c r="Q3563" s="18"/>
      <c r="R3563" s="18"/>
      <c r="S3563" s="18"/>
    </row>
    <row r="3564" spans="1:19" x14ac:dyDescent="0.25">
      <c r="A3564" s="9"/>
      <c r="O3564" s="18"/>
      <c r="P3564" s="18"/>
      <c r="Q3564" s="18"/>
      <c r="R3564" s="18"/>
      <c r="S3564" s="18"/>
    </row>
    <row r="3565" spans="1:19" x14ac:dyDescent="0.25">
      <c r="A3565" s="9"/>
      <c r="O3565" s="18"/>
      <c r="P3565" s="18"/>
      <c r="Q3565" s="18"/>
      <c r="R3565" s="18"/>
      <c r="S3565" s="18"/>
    </row>
    <row r="3566" spans="1:19" x14ac:dyDescent="0.25">
      <c r="A3566" s="9"/>
      <c r="O3566" s="18"/>
      <c r="P3566" s="18"/>
      <c r="Q3566" s="18"/>
      <c r="R3566" s="18"/>
      <c r="S3566" s="18"/>
    </row>
    <row r="3567" spans="1:19" x14ac:dyDescent="0.25">
      <c r="A3567" s="9"/>
      <c r="O3567" s="18"/>
      <c r="P3567" s="18"/>
      <c r="Q3567" s="18"/>
      <c r="R3567" s="18"/>
      <c r="S3567" s="18"/>
    </row>
    <row r="3568" spans="1:19" x14ac:dyDescent="0.25">
      <c r="A3568" s="9"/>
      <c r="O3568" s="18"/>
      <c r="P3568" s="18"/>
      <c r="Q3568" s="18"/>
      <c r="R3568" s="18"/>
      <c r="S3568" s="18"/>
    </row>
    <row r="3569" spans="1:19" x14ac:dyDescent="0.25">
      <c r="A3569" s="9"/>
      <c r="O3569" s="18"/>
      <c r="P3569" s="18"/>
      <c r="Q3569" s="18"/>
      <c r="R3569" s="18"/>
      <c r="S3569" s="18"/>
    </row>
    <row r="3570" spans="1:19" x14ac:dyDescent="0.25">
      <c r="A3570" s="9"/>
      <c r="O3570" s="18"/>
      <c r="P3570" s="18"/>
      <c r="Q3570" s="18"/>
      <c r="R3570" s="18"/>
      <c r="S3570" s="18"/>
    </row>
    <row r="3571" spans="1:19" x14ac:dyDescent="0.25">
      <c r="A3571" s="9"/>
      <c r="O3571" s="18"/>
      <c r="P3571" s="18"/>
      <c r="Q3571" s="18"/>
      <c r="R3571" s="18"/>
      <c r="S3571" s="18"/>
    </row>
    <row r="3572" spans="1:19" x14ac:dyDescent="0.25">
      <c r="A3572" s="9"/>
      <c r="O3572" s="18"/>
      <c r="P3572" s="18"/>
      <c r="Q3572" s="18"/>
      <c r="R3572" s="18"/>
      <c r="S3572" s="18"/>
    </row>
    <row r="3573" spans="1:19" x14ac:dyDescent="0.25">
      <c r="A3573" s="9"/>
      <c r="O3573" s="18"/>
      <c r="P3573" s="18"/>
      <c r="Q3573" s="18"/>
      <c r="R3573" s="18"/>
      <c r="S3573" s="18"/>
    </row>
    <row r="3574" spans="1:19" x14ac:dyDescent="0.25">
      <c r="A3574" s="9"/>
      <c r="O3574" s="18"/>
      <c r="P3574" s="18"/>
      <c r="Q3574" s="18"/>
      <c r="R3574" s="18"/>
      <c r="S3574" s="18"/>
    </row>
    <row r="3575" spans="1:19" x14ac:dyDescent="0.25">
      <c r="A3575" s="9"/>
      <c r="O3575" s="18"/>
      <c r="P3575" s="18"/>
      <c r="Q3575" s="18"/>
      <c r="R3575" s="18"/>
      <c r="S3575" s="18"/>
    </row>
    <row r="3576" spans="1:19" x14ac:dyDescent="0.25">
      <c r="A3576" s="9"/>
      <c r="O3576" s="18"/>
      <c r="P3576" s="18"/>
      <c r="Q3576" s="18"/>
      <c r="R3576" s="18"/>
      <c r="S3576" s="18"/>
    </row>
    <row r="3577" spans="1:19" x14ac:dyDescent="0.25">
      <c r="A3577" s="9"/>
      <c r="O3577" s="18"/>
      <c r="P3577" s="18"/>
      <c r="Q3577" s="18"/>
      <c r="R3577" s="18"/>
      <c r="S3577" s="18"/>
    </row>
    <row r="3578" spans="1:19" x14ac:dyDescent="0.25">
      <c r="A3578" s="9"/>
      <c r="O3578" s="18"/>
      <c r="P3578" s="18"/>
      <c r="Q3578" s="18"/>
      <c r="R3578" s="18"/>
      <c r="S3578" s="18"/>
    </row>
    <row r="3579" spans="1:19" x14ac:dyDescent="0.25">
      <c r="A3579" s="9"/>
      <c r="O3579" s="18"/>
      <c r="P3579" s="18"/>
      <c r="Q3579" s="18"/>
      <c r="R3579" s="18"/>
      <c r="S3579" s="18"/>
    </row>
    <row r="3580" spans="1:19" x14ac:dyDescent="0.25">
      <c r="A3580" s="9"/>
      <c r="O3580" s="18"/>
      <c r="P3580" s="18"/>
      <c r="Q3580" s="18"/>
      <c r="R3580" s="18"/>
      <c r="S3580" s="18"/>
    </row>
    <row r="3581" spans="1:19" x14ac:dyDescent="0.25">
      <c r="A3581" s="9"/>
      <c r="O3581" s="18"/>
      <c r="P3581" s="18"/>
      <c r="Q3581" s="18"/>
      <c r="R3581" s="18"/>
      <c r="S3581" s="18"/>
    </row>
    <row r="3582" spans="1:19" x14ac:dyDescent="0.25">
      <c r="A3582" s="9"/>
      <c r="O3582" s="18"/>
      <c r="P3582" s="18"/>
      <c r="Q3582" s="18"/>
      <c r="R3582" s="18"/>
      <c r="S3582" s="18"/>
    </row>
    <row r="3583" spans="1:19" x14ac:dyDescent="0.25">
      <c r="A3583" s="9"/>
      <c r="O3583" s="18"/>
      <c r="P3583" s="18"/>
      <c r="Q3583" s="18"/>
      <c r="R3583" s="18"/>
      <c r="S3583" s="18"/>
    </row>
    <row r="3584" spans="1:19" x14ac:dyDescent="0.25">
      <c r="A3584" s="9"/>
      <c r="O3584" s="18"/>
      <c r="P3584" s="18"/>
      <c r="Q3584" s="18"/>
      <c r="R3584" s="18"/>
      <c r="S3584" s="18"/>
    </row>
    <row r="3585" spans="1:19" x14ac:dyDescent="0.25">
      <c r="A3585" s="9"/>
      <c r="O3585" s="18"/>
      <c r="P3585" s="18"/>
      <c r="Q3585" s="18"/>
      <c r="R3585" s="18"/>
      <c r="S3585" s="18"/>
    </row>
    <row r="3586" spans="1:19" x14ac:dyDescent="0.25">
      <c r="A3586" s="9"/>
      <c r="O3586" s="18"/>
      <c r="P3586" s="18"/>
      <c r="Q3586" s="18"/>
      <c r="R3586" s="18"/>
      <c r="S3586" s="18"/>
    </row>
    <row r="3587" spans="1:19" x14ac:dyDescent="0.25">
      <c r="A3587" s="9"/>
      <c r="O3587" s="18"/>
      <c r="P3587" s="18"/>
      <c r="Q3587" s="18"/>
      <c r="R3587" s="18"/>
      <c r="S3587" s="18"/>
    </row>
    <row r="3588" spans="1:19" x14ac:dyDescent="0.25">
      <c r="A3588" s="9"/>
      <c r="O3588" s="18"/>
      <c r="P3588" s="18"/>
      <c r="Q3588" s="18"/>
      <c r="R3588" s="18"/>
      <c r="S3588" s="18"/>
    </row>
    <row r="3589" spans="1:19" x14ac:dyDescent="0.25">
      <c r="A3589" s="9"/>
      <c r="O3589" s="18"/>
      <c r="P3589" s="18"/>
      <c r="Q3589" s="18"/>
      <c r="R3589" s="18"/>
      <c r="S3589" s="18"/>
    </row>
    <row r="3590" spans="1:19" x14ac:dyDescent="0.25">
      <c r="A3590" s="9"/>
      <c r="O3590" s="18"/>
      <c r="P3590" s="18"/>
      <c r="Q3590" s="18"/>
      <c r="R3590" s="18"/>
      <c r="S3590" s="18"/>
    </row>
    <row r="3591" spans="1:19" x14ac:dyDescent="0.25">
      <c r="A3591" s="9"/>
      <c r="O3591" s="18"/>
      <c r="P3591" s="18"/>
      <c r="Q3591" s="18"/>
      <c r="R3591" s="18"/>
      <c r="S3591" s="18"/>
    </row>
    <row r="3592" spans="1:19" x14ac:dyDescent="0.25">
      <c r="A3592" s="9"/>
      <c r="O3592" s="18"/>
      <c r="P3592" s="18"/>
      <c r="Q3592" s="18"/>
      <c r="R3592" s="18"/>
      <c r="S3592" s="18"/>
    </row>
    <row r="3593" spans="1:19" x14ac:dyDescent="0.25">
      <c r="A3593" s="9"/>
      <c r="O3593" s="18"/>
      <c r="P3593" s="18"/>
      <c r="Q3593" s="18"/>
      <c r="R3593" s="18"/>
      <c r="S3593" s="18"/>
    </row>
    <row r="3594" spans="1:19" x14ac:dyDescent="0.25">
      <c r="A3594" s="9"/>
      <c r="O3594" s="18"/>
      <c r="P3594" s="18"/>
      <c r="Q3594" s="18"/>
      <c r="R3594" s="18"/>
      <c r="S3594" s="18"/>
    </row>
    <row r="3595" spans="1:19" x14ac:dyDescent="0.25">
      <c r="A3595" s="9"/>
      <c r="O3595" s="18"/>
      <c r="P3595" s="18"/>
      <c r="Q3595" s="18"/>
      <c r="R3595" s="18"/>
      <c r="S3595" s="18"/>
    </row>
    <row r="3596" spans="1:19" x14ac:dyDescent="0.25">
      <c r="A3596" s="9"/>
      <c r="O3596" s="18"/>
      <c r="P3596" s="18"/>
      <c r="Q3596" s="18"/>
      <c r="R3596" s="18"/>
      <c r="S3596" s="18"/>
    </row>
    <row r="3597" spans="1:19" x14ac:dyDescent="0.25">
      <c r="A3597" s="9"/>
      <c r="O3597" s="18"/>
      <c r="P3597" s="18"/>
      <c r="Q3597" s="18"/>
      <c r="R3597" s="18"/>
      <c r="S3597" s="18"/>
    </row>
    <row r="3598" spans="1:19" x14ac:dyDescent="0.25">
      <c r="A3598" s="9"/>
      <c r="O3598" s="18"/>
      <c r="P3598" s="18"/>
      <c r="Q3598" s="18"/>
      <c r="R3598" s="18"/>
      <c r="S3598" s="18"/>
    </row>
    <row r="3599" spans="1:19" x14ac:dyDescent="0.25">
      <c r="A3599" s="9"/>
      <c r="O3599" s="18"/>
      <c r="P3599" s="18"/>
      <c r="Q3599" s="18"/>
      <c r="R3599" s="18"/>
      <c r="S3599" s="18"/>
    </row>
    <row r="3600" spans="1:19" x14ac:dyDescent="0.25">
      <c r="A3600" s="9"/>
      <c r="O3600" s="18"/>
      <c r="P3600" s="18"/>
      <c r="Q3600" s="18"/>
      <c r="R3600" s="18"/>
      <c r="S3600" s="18"/>
    </row>
    <row r="3601" spans="1:19" x14ac:dyDescent="0.25">
      <c r="A3601" s="9"/>
      <c r="O3601" s="18"/>
      <c r="P3601" s="18"/>
      <c r="Q3601" s="18"/>
      <c r="R3601" s="18"/>
      <c r="S3601" s="18"/>
    </row>
    <row r="3602" spans="1:19" x14ac:dyDescent="0.25">
      <c r="A3602" s="9"/>
      <c r="O3602" s="18"/>
      <c r="P3602" s="18"/>
      <c r="Q3602" s="18"/>
      <c r="R3602" s="18"/>
      <c r="S3602" s="18"/>
    </row>
    <row r="3603" spans="1:19" x14ac:dyDescent="0.25">
      <c r="A3603" s="9"/>
      <c r="O3603" s="18"/>
      <c r="P3603" s="18"/>
      <c r="Q3603" s="18"/>
      <c r="R3603" s="18"/>
      <c r="S3603" s="18"/>
    </row>
    <row r="3604" spans="1:19" x14ac:dyDescent="0.25">
      <c r="A3604" s="9"/>
      <c r="O3604" s="18"/>
      <c r="P3604" s="18"/>
      <c r="Q3604" s="18"/>
      <c r="R3604" s="18"/>
      <c r="S3604" s="18"/>
    </row>
    <row r="3605" spans="1:19" x14ac:dyDescent="0.25">
      <c r="A3605" s="9"/>
      <c r="O3605" s="18"/>
      <c r="P3605" s="18"/>
      <c r="Q3605" s="18"/>
      <c r="R3605" s="18"/>
      <c r="S3605" s="18"/>
    </row>
    <row r="3606" spans="1:19" x14ac:dyDescent="0.25">
      <c r="A3606" s="9"/>
      <c r="O3606" s="18"/>
      <c r="P3606" s="18"/>
      <c r="Q3606" s="18"/>
      <c r="R3606" s="18"/>
      <c r="S3606" s="18"/>
    </row>
    <row r="3607" spans="1:19" x14ac:dyDescent="0.25">
      <c r="A3607" s="9"/>
      <c r="O3607" s="18"/>
      <c r="P3607" s="18"/>
      <c r="Q3607" s="18"/>
      <c r="R3607" s="18"/>
      <c r="S3607" s="18"/>
    </row>
    <row r="3608" spans="1:19" x14ac:dyDescent="0.25">
      <c r="A3608" s="9"/>
      <c r="O3608" s="18"/>
      <c r="P3608" s="18"/>
      <c r="Q3608" s="18"/>
      <c r="R3608" s="18"/>
      <c r="S3608" s="18"/>
    </row>
    <row r="3609" spans="1:19" x14ac:dyDescent="0.25">
      <c r="A3609" s="9"/>
      <c r="O3609" s="18"/>
      <c r="P3609" s="18"/>
      <c r="Q3609" s="18"/>
      <c r="R3609" s="18"/>
      <c r="S3609" s="18"/>
    </row>
    <row r="3610" spans="1:19" x14ac:dyDescent="0.25">
      <c r="A3610" s="9"/>
      <c r="O3610" s="18"/>
      <c r="P3610" s="18"/>
      <c r="Q3610" s="18"/>
      <c r="R3610" s="18"/>
      <c r="S3610" s="18"/>
    </row>
    <row r="3611" spans="1:19" x14ac:dyDescent="0.25">
      <c r="A3611" s="9"/>
      <c r="O3611" s="18"/>
      <c r="P3611" s="18"/>
      <c r="Q3611" s="18"/>
      <c r="R3611" s="18"/>
      <c r="S3611" s="18"/>
    </row>
    <row r="3612" spans="1:19" x14ac:dyDescent="0.25">
      <c r="A3612" s="9"/>
      <c r="O3612" s="18"/>
      <c r="P3612" s="18"/>
      <c r="Q3612" s="18"/>
      <c r="R3612" s="18"/>
      <c r="S3612" s="18"/>
    </row>
    <row r="3613" spans="1:19" x14ac:dyDescent="0.25">
      <c r="A3613" s="9"/>
      <c r="O3613" s="18"/>
      <c r="P3613" s="18"/>
      <c r="Q3613" s="18"/>
      <c r="R3613" s="18"/>
      <c r="S3613" s="18"/>
    </row>
    <row r="3614" spans="1:19" x14ac:dyDescent="0.25">
      <c r="A3614" s="9"/>
      <c r="O3614" s="18"/>
      <c r="P3614" s="18"/>
      <c r="Q3614" s="18"/>
      <c r="R3614" s="18"/>
      <c r="S3614" s="18"/>
    </row>
    <row r="3615" spans="1:19" x14ac:dyDescent="0.25">
      <c r="A3615" s="9"/>
      <c r="O3615" s="18"/>
      <c r="P3615" s="18"/>
      <c r="Q3615" s="18"/>
      <c r="R3615" s="18"/>
      <c r="S3615" s="18"/>
    </row>
    <row r="3616" spans="1:19" x14ac:dyDescent="0.25">
      <c r="A3616" s="9"/>
      <c r="O3616" s="18"/>
      <c r="P3616" s="18"/>
      <c r="Q3616" s="18"/>
      <c r="R3616" s="18"/>
      <c r="S3616" s="18"/>
    </row>
    <row r="3617" spans="1:19" x14ac:dyDescent="0.25">
      <c r="A3617" s="9"/>
      <c r="O3617" s="18"/>
      <c r="P3617" s="18"/>
      <c r="Q3617" s="18"/>
      <c r="R3617" s="18"/>
      <c r="S3617" s="18"/>
    </row>
    <row r="3618" spans="1:19" x14ac:dyDescent="0.25">
      <c r="A3618" s="9"/>
      <c r="O3618" s="18"/>
      <c r="P3618" s="18"/>
      <c r="Q3618" s="18"/>
      <c r="R3618" s="18"/>
      <c r="S3618" s="18"/>
    </row>
    <row r="3619" spans="1:19" x14ac:dyDescent="0.25">
      <c r="A3619" s="9"/>
      <c r="O3619" s="18"/>
      <c r="P3619" s="18"/>
      <c r="Q3619" s="18"/>
      <c r="R3619" s="18"/>
      <c r="S3619" s="18"/>
    </row>
    <row r="3620" spans="1:19" x14ac:dyDescent="0.25">
      <c r="A3620" s="9"/>
      <c r="O3620" s="18"/>
      <c r="P3620" s="18"/>
      <c r="Q3620" s="18"/>
      <c r="R3620" s="18"/>
      <c r="S3620" s="18"/>
    </row>
    <row r="3621" spans="1:19" x14ac:dyDescent="0.25">
      <c r="A3621" s="9"/>
      <c r="O3621" s="18"/>
      <c r="P3621" s="18"/>
      <c r="Q3621" s="18"/>
      <c r="R3621" s="18"/>
      <c r="S3621" s="18"/>
    </row>
    <row r="3622" spans="1:19" x14ac:dyDescent="0.25">
      <c r="A3622" s="9"/>
      <c r="O3622" s="18"/>
      <c r="P3622" s="18"/>
      <c r="Q3622" s="18"/>
      <c r="R3622" s="18"/>
      <c r="S3622" s="18"/>
    </row>
    <row r="3623" spans="1:19" x14ac:dyDescent="0.25">
      <c r="A3623" s="9"/>
      <c r="O3623" s="18"/>
      <c r="P3623" s="18"/>
      <c r="Q3623" s="18"/>
      <c r="R3623" s="18"/>
      <c r="S3623" s="18"/>
    </row>
    <row r="3624" spans="1:19" x14ac:dyDescent="0.25">
      <c r="A3624" s="9"/>
      <c r="O3624" s="18"/>
      <c r="P3624" s="18"/>
      <c r="Q3624" s="18"/>
      <c r="R3624" s="18"/>
      <c r="S3624" s="18"/>
    </row>
    <row r="3625" spans="1:19" x14ac:dyDescent="0.25">
      <c r="A3625" s="9"/>
      <c r="O3625" s="18"/>
      <c r="P3625" s="18"/>
      <c r="Q3625" s="18"/>
      <c r="R3625" s="18"/>
      <c r="S3625" s="18"/>
    </row>
    <row r="3626" spans="1:19" x14ac:dyDescent="0.25">
      <c r="A3626" s="9"/>
      <c r="O3626" s="18"/>
      <c r="P3626" s="18"/>
      <c r="Q3626" s="18"/>
      <c r="R3626" s="18"/>
      <c r="S3626" s="18"/>
    </row>
    <row r="3627" spans="1:19" x14ac:dyDescent="0.25">
      <c r="A3627" s="9"/>
      <c r="O3627" s="18"/>
      <c r="P3627" s="18"/>
      <c r="Q3627" s="18"/>
      <c r="R3627" s="18"/>
      <c r="S3627" s="18"/>
    </row>
    <row r="3628" spans="1:19" x14ac:dyDescent="0.25">
      <c r="A3628" s="9"/>
      <c r="O3628" s="18"/>
      <c r="P3628" s="18"/>
      <c r="Q3628" s="18"/>
      <c r="R3628" s="18"/>
      <c r="S3628" s="18"/>
    </row>
    <row r="3629" spans="1:19" x14ac:dyDescent="0.25">
      <c r="A3629" s="9"/>
      <c r="O3629" s="18"/>
      <c r="P3629" s="18"/>
      <c r="Q3629" s="18"/>
      <c r="R3629" s="18"/>
      <c r="S3629" s="18"/>
    </row>
    <row r="3630" spans="1:19" x14ac:dyDescent="0.25">
      <c r="A3630" s="9"/>
      <c r="O3630" s="18"/>
      <c r="P3630" s="18"/>
      <c r="Q3630" s="18"/>
      <c r="R3630" s="18"/>
      <c r="S3630" s="18"/>
    </row>
    <row r="3631" spans="1:19" x14ac:dyDescent="0.25">
      <c r="A3631" s="9"/>
      <c r="O3631" s="18"/>
      <c r="P3631" s="18"/>
      <c r="Q3631" s="18"/>
      <c r="R3631" s="18"/>
      <c r="S3631" s="18"/>
    </row>
    <row r="3632" spans="1:19" x14ac:dyDescent="0.25">
      <c r="A3632" s="9"/>
      <c r="O3632" s="18"/>
      <c r="P3632" s="18"/>
      <c r="Q3632" s="18"/>
      <c r="R3632" s="18"/>
      <c r="S3632" s="18"/>
    </row>
    <row r="3633" spans="1:19" x14ac:dyDescent="0.25">
      <c r="A3633" s="9"/>
      <c r="O3633" s="18"/>
      <c r="P3633" s="18"/>
      <c r="Q3633" s="18"/>
      <c r="R3633" s="18"/>
      <c r="S3633" s="18"/>
    </row>
    <row r="3634" spans="1:19" x14ac:dyDescent="0.25">
      <c r="A3634" s="9"/>
      <c r="O3634" s="18"/>
      <c r="P3634" s="18"/>
      <c r="Q3634" s="18"/>
      <c r="R3634" s="18"/>
      <c r="S3634" s="18"/>
    </row>
    <row r="3635" spans="1:19" x14ac:dyDescent="0.25">
      <c r="A3635" s="9"/>
      <c r="O3635" s="18"/>
      <c r="P3635" s="18"/>
      <c r="Q3635" s="18"/>
      <c r="R3635" s="18"/>
      <c r="S3635" s="18"/>
    </row>
    <row r="3636" spans="1:19" x14ac:dyDescent="0.25">
      <c r="A3636" s="9"/>
      <c r="O3636" s="18"/>
      <c r="P3636" s="18"/>
      <c r="Q3636" s="18"/>
      <c r="R3636" s="18"/>
      <c r="S3636" s="18"/>
    </row>
    <row r="3637" spans="1:19" x14ac:dyDescent="0.25">
      <c r="A3637" s="9"/>
      <c r="O3637" s="18"/>
      <c r="P3637" s="18"/>
      <c r="Q3637" s="18"/>
      <c r="R3637" s="18"/>
      <c r="S3637" s="18"/>
    </row>
    <row r="3638" spans="1:19" x14ac:dyDescent="0.25">
      <c r="A3638" s="9"/>
      <c r="O3638" s="18"/>
      <c r="P3638" s="18"/>
      <c r="Q3638" s="18"/>
      <c r="R3638" s="18"/>
      <c r="S3638" s="18"/>
    </row>
    <row r="3639" spans="1:19" x14ac:dyDescent="0.25">
      <c r="A3639" s="9"/>
      <c r="O3639" s="18"/>
      <c r="P3639" s="18"/>
      <c r="Q3639" s="18"/>
      <c r="R3639" s="18"/>
      <c r="S3639" s="18"/>
    </row>
    <row r="3640" spans="1:19" x14ac:dyDescent="0.25">
      <c r="A3640" s="9"/>
      <c r="O3640" s="18"/>
      <c r="P3640" s="18"/>
      <c r="Q3640" s="18"/>
      <c r="R3640" s="18"/>
      <c r="S3640" s="18"/>
    </row>
    <row r="3641" spans="1:19" x14ac:dyDescent="0.25">
      <c r="A3641" s="9"/>
      <c r="O3641" s="18"/>
      <c r="P3641" s="18"/>
      <c r="Q3641" s="18"/>
      <c r="R3641" s="18"/>
      <c r="S3641" s="18"/>
    </row>
    <row r="3642" spans="1:19" x14ac:dyDescent="0.25">
      <c r="A3642" s="9"/>
      <c r="O3642" s="18"/>
      <c r="P3642" s="18"/>
      <c r="Q3642" s="18"/>
      <c r="R3642" s="18"/>
      <c r="S3642" s="18"/>
    </row>
    <row r="3643" spans="1:19" x14ac:dyDescent="0.25">
      <c r="A3643" s="9"/>
      <c r="O3643" s="18"/>
      <c r="P3643" s="18"/>
      <c r="Q3643" s="18"/>
      <c r="R3643" s="18"/>
      <c r="S3643" s="18"/>
    </row>
    <row r="3644" spans="1:19" x14ac:dyDescent="0.25">
      <c r="A3644" s="9"/>
      <c r="O3644" s="18"/>
      <c r="P3644" s="18"/>
      <c r="Q3644" s="18"/>
      <c r="R3644" s="18"/>
      <c r="S3644" s="18"/>
    </row>
    <row r="3645" spans="1:19" x14ac:dyDescent="0.25">
      <c r="A3645" s="9"/>
      <c r="O3645" s="18"/>
      <c r="P3645" s="18"/>
      <c r="Q3645" s="18"/>
      <c r="R3645" s="18"/>
      <c r="S3645" s="18"/>
    </row>
    <row r="3646" spans="1:19" x14ac:dyDescent="0.25">
      <c r="A3646" s="9"/>
      <c r="O3646" s="18"/>
      <c r="P3646" s="18"/>
      <c r="Q3646" s="18"/>
      <c r="R3646" s="18"/>
      <c r="S3646" s="18"/>
    </row>
    <row r="3647" spans="1:19" x14ac:dyDescent="0.25">
      <c r="A3647" s="9"/>
      <c r="O3647" s="18"/>
      <c r="P3647" s="18"/>
      <c r="Q3647" s="18"/>
      <c r="R3647" s="18"/>
      <c r="S3647" s="18"/>
    </row>
    <row r="3648" spans="1:19" x14ac:dyDescent="0.25">
      <c r="A3648" s="9"/>
      <c r="O3648" s="18"/>
      <c r="P3648" s="18"/>
      <c r="Q3648" s="18"/>
      <c r="R3648" s="18"/>
      <c r="S3648" s="18"/>
    </row>
    <row r="3649" spans="1:19" x14ac:dyDescent="0.25">
      <c r="A3649" s="9"/>
      <c r="O3649" s="18"/>
      <c r="P3649" s="18"/>
      <c r="Q3649" s="18"/>
      <c r="R3649" s="18"/>
      <c r="S3649" s="18"/>
    </row>
    <row r="3650" spans="1:19" x14ac:dyDescent="0.25">
      <c r="A3650" s="9"/>
      <c r="O3650" s="18"/>
      <c r="P3650" s="18"/>
      <c r="Q3650" s="18"/>
      <c r="R3650" s="18"/>
      <c r="S3650" s="18"/>
    </row>
    <row r="3651" spans="1:19" x14ac:dyDescent="0.25">
      <c r="A3651" s="9"/>
      <c r="O3651" s="18"/>
      <c r="P3651" s="18"/>
      <c r="Q3651" s="18"/>
      <c r="R3651" s="18"/>
      <c r="S3651" s="18"/>
    </row>
    <row r="3652" spans="1:19" x14ac:dyDescent="0.25">
      <c r="A3652" s="9"/>
      <c r="O3652" s="18"/>
      <c r="P3652" s="18"/>
      <c r="Q3652" s="18"/>
      <c r="R3652" s="18"/>
      <c r="S3652" s="18"/>
    </row>
    <row r="3653" spans="1:19" x14ac:dyDescent="0.25">
      <c r="A3653" s="9"/>
      <c r="O3653" s="18"/>
      <c r="P3653" s="18"/>
      <c r="Q3653" s="18"/>
      <c r="R3653" s="18"/>
      <c r="S3653" s="18"/>
    </row>
    <row r="3654" spans="1:19" x14ac:dyDescent="0.25">
      <c r="A3654" s="9"/>
      <c r="O3654" s="18"/>
      <c r="P3654" s="18"/>
      <c r="Q3654" s="18"/>
      <c r="R3654" s="18"/>
      <c r="S3654" s="18"/>
    </row>
    <row r="3655" spans="1:19" x14ac:dyDescent="0.25">
      <c r="A3655" s="9"/>
      <c r="O3655" s="18"/>
      <c r="P3655" s="18"/>
      <c r="Q3655" s="18"/>
      <c r="R3655" s="18"/>
      <c r="S3655" s="18"/>
    </row>
    <row r="3656" spans="1:19" x14ac:dyDescent="0.25">
      <c r="A3656" s="9"/>
      <c r="O3656" s="18"/>
      <c r="P3656" s="18"/>
      <c r="Q3656" s="18"/>
      <c r="R3656" s="18"/>
      <c r="S3656" s="18"/>
    </row>
    <row r="3657" spans="1:19" x14ac:dyDescent="0.25">
      <c r="A3657" s="9"/>
      <c r="O3657" s="18"/>
      <c r="P3657" s="18"/>
      <c r="Q3657" s="18"/>
      <c r="R3657" s="18"/>
      <c r="S3657" s="18"/>
    </row>
    <row r="3658" spans="1:19" x14ac:dyDescent="0.25">
      <c r="A3658" s="9"/>
      <c r="O3658" s="18"/>
      <c r="P3658" s="18"/>
      <c r="Q3658" s="18"/>
      <c r="R3658" s="18"/>
      <c r="S3658" s="18"/>
    </row>
    <row r="3659" spans="1:19" x14ac:dyDescent="0.25">
      <c r="A3659" s="9"/>
      <c r="O3659" s="18"/>
      <c r="P3659" s="18"/>
      <c r="Q3659" s="18"/>
      <c r="R3659" s="18"/>
      <c r="S3659" s="18"/>
    </row>
    <row r="3660" spans="1:19" x14ac:dyDescent="0.25">
      <c r="A3660" s="9"/>
      <c r="O3660" s="18"/>
      <c r="P3660" s="18"/>
      <c r="Q3660" s="18"/>
      <c r="R3660" s="18"/>
      <c r="S3660" s="18"/>
    </row>
    <row r="3661" spans="1:19" x14ac:dyDescent="0.25">
      <c r="A3661" s="9"/>
      <c r="O3661" s="18"/>
      <c r="P3661" s="18"/>
      <c r="Q3661" s="18"/>
      <c r="R3661" s="18"/>
      <c r="S3661" s="18"/>
    </row>
    <row r="3662" spans="1:19" x14ac:dyDescent="0.25">
      <c r="A3662" s="9"/>
      <c r="O3662" s="18"/>
      <c r="P3662" s="18"/>
      <c r="Q3662" s="18"/>
      <c r="R3662" s="18"/>
      <c r="S3662" s="18"/>
    </row>
    <row r="3663" spans="1:19" x14ac:dyDescent="0.25">
      <c r="A3663" s="9"/>
      <c r="O3663" s="18"/>
      <c r="P3663" s="18"/>
      <c r="Q3663" s="18"/>
      <c r="R3663" s="18"/>
      <c r="S3663" s="18"/>
    </row>
    <row r="3664" spans="1:19" x14ac:dyDescent="0.25">
      <c r="A3664" s="9"/>
      <c r="O3664" s="18"/>
      <c r="P3664" s="18"/>
      <c r="Q3664" s="18"/>
      <c r="R3664" s="18"/>
      <c r="S3664" s="18"/>
    </row>
    <row r="3665" spans="1:19" x14ac:dyDescent="0.25">
      <c r="A3665" s="9"/>
      <c r="O3665" s="18"/>
      <c r="P3665" s="18"/>
      <c r="Q3665" s="18"/>
      <c r="R3665" s="18"/>
      <c r="S3665" s="18"/>
    </row>
    <row r="3666" spans="1:19" x14ac:dyDescent="0.25">
      <c r="A3666" s="9"/>
      <c r="O3666" s="18"/>
      <c r="P3666" s="18"/>
      <c r="Q3666" s="18"/>
      <c r="R3666" s="18"/>
      <c r="S3666" s="18"/>
    </row>
    <row r="3667" spans="1:19" x14ac:dyDescent="0.25">
      <c r="A3667" s="9"/>
      <c r="O3667" s="18"/>
      <c r="P3667" s="18"/>
      <c r="Q3667" s="18"/>
      <c r="R3667" s="18"/>
      <c r="S3667" s="18"/>
    </row>
    <row r="3668" spans="1:19" x14ac:dyDescent="0.25">
      <c r="A3668" s="9"/>
      <c r="O3668" s="18"/>
      <c r="P3668" s="18"/>
      <c r="Q3668" s="18"/>
      <c r="R3668" s="18"/>
      <c r="S3668" s="18"/>
    </row>
    <row r="3669" spans="1:19" x14ac:dyDescent="0.25">
      <c r="A3669" s="9"/>
      <c r="O3669" s="18"/>
      <c r="P3669" s="18"/>
      <c r="Q3669" s="18"/>
      <c r="R3669" s="18"/>
      <c r="S3669" s="18"/>
    </row>
    <row r="3670" spans="1:19" x14ac:dyDescent="0.25">
      <c r="A3670" s="9"/>
      <c r="O3670" s="18"/>
      <c r="P3670" s="18"/>
      <c r="Q3670" s="18"/>
      <c r="R3670" s="18"/>
      <c r="S3670" s="18"/>
    </row>
    <row r="3671" spans="1:19" x14ac:dyDescent="0.25">
      <c r="A3671" s="9"/>
      <c r="O3671" s="18"/>
      <c r="P3671" s="18"/>
      <c r="Q3671" s="18"/>
      <c r="R3671" s="18"/>
      <c r="S3671" s="18"/>
    </row>
    <row r="3672" spans="1:19" x14ac:dyDescent="0.25">
      <c r="A3672" s="9"/>
      <c r="O3672" s="18"/>
      <c r="P3672" s="18"/>
      <c r="Q3672" s="18"/>
      <c r="R3672" s="18"/>
      <c r="S3672" s="18"/>
    </row>
    <row r="3673" spans="1:19" x14ac:dyDescent="0.25">
      <c r="A3673" s="9"/>
      <c r="O3673" s="18"/>
      <c r="P3673" s="18"/>
      <c r="Q3673" s="18"/>
      <c r="R3673" s="18"/>
      <c r="S3673" s="18"/>
    </row>
    <row r="3674" spans="1:19" x14ac:dyDescent="0.25">
      <c r="A3674" s="9"/>
      <c r="O3674" s="18"/>
      <c r="P3674" s="18"/>
      <c r="Q3674" s="18"/>
      <c r="R3674" s="18"/>
      <c r="S3674" s="18"/>
    </row>
    <row r="3675" spans="1:19" x14ac:dyDescent="0.25">
      <c r="A3675" s="9"/>
      <c r="O3675" s="18"/>
      <c r="P3675" s="18"/>
      <c r="Q3675" s="18"/>
      <c r="R3675" s="18"/>
      <c r="S3675" s="18"/>
    </row>
    <row r="3676" spans="1:19" x14ac:dyDescent="0.25">
      <c r="A3676" s="9"/>
      <c r="O3676" s="18"/>
      <c r="P3676" s="18"/>
      <c r="Q3676" s="18"/>
      <c r="R3676" s="18"/>
      <c r="S3676" s="18"/>
    </row>
    <row r="3677" spans="1:19" x14ac:dyDescent="0.25">
      <c r="A3677" s="9"/>
      <c r="O3677" s="18"/>
      <c r="P3677" s="18"/>
      <c r="Q3677" s="18"/>
      <c r="R3677" s="18"/>
      <c r="S3677" s="18"/>
    </row>
    <row r="3678" spans="1:19" x14ac:dyDescent="0.25">
      <c r="A3678" s="9"/>
      <c r="O3678" s="18"/>
      <c r="P3678" s="18"/>
      <c r="Q3678" s="18"/>
      <c r="R3678" s="18"/>
      <c r="S3678" s="18"/>
    </row>
    <row r="3679" spans="1:19" x14ac:dyDescent="0.25">
      <c r="A3679" s="9"/>
      <c r="O3679" s="18"/>
      <c r="P3679" s="18"/>
      <c r="Q3679" s="18"/>
      <c r="R3679" s="18"/>
      <c r="S3679" s="18"/>
    </row>
    <row r="3680" spans="1:19" x14ac:dyDescent="0.25">
      <c r="A3680" s="9"/>
      <c r="O3680" s="18"/>
      <c r="P3680" s="18"/>
      <c r="Q3680" s="18"/>
      <c r="R3680" s="18"/>
      <c r="S3680" s="18"/>
    </row>
    <row r="3681" spans="1:19" x14ac:dyDescent="0.25">
      <c r="A3681" s="9"/>
      <c r="O3681" s="18"/>
      <c r="P3681" s="18"/>
      <c r="Q3681" s="18"/>
      <c r="R3681" s="18"/>
      <c r="S3681" s="18"/>
    </row>
    <row r="3682" spans="1:19" x14ac:dyDescent="0.25">
      <c r="A3682" s="9"/>
      <c r="O3682" s="18"/>
      <c r="P3682" s="18"/>
      <c r="Q3682" s="18"/>
      <c r="R3682" s="18"/>
      <c r="S3682" s="18"/>
    </row>
    <row r="3683" spans="1:19" x14ac:dyDescent="0.25">
      <c r="A3683" s="9"/>
      <c r="O3683" s="18"/>
      <c r="P3683" s="18"/>
      <c r="Q3683" s="18"/>
      <c r="R3683" s="18"/>
      <c r="S3683" s="18"/>
    </row>
    <row r="3684" spans="1:19" x14ac:dyDescent="0.25">
      <c r="A3684" s="9"/>
      <c r="O3684" s="18"/>
      <c r="P3684" s="18"/>
      <c r="Q3684" s="18"/>
      <c r="R3684" s="18"/>
      <c r="S3684" s="18"/>
    </row>
    <row r="3685" spans="1:19" x14ac:dyDescent="0.25">
      <c r="A3685" s="9"/>
      <c r="O3685" s="18"/>
      <c r="P3685" s="18"/>
      <c r="Q3685" s="18"/>
      <c r="R3685" s="18"/>
      <c r="S3685" s="18"/>
    </row>
    <row r="3686" spans="1:19" x14ac:dyDescent="0.25">
      <c r="A3686" s="9"/>
      <c r="O3686" s="18"/>
      <c r="P3686" s="18"/>
      <c r="Q3686" s="18"/>
      <c r="R3686" s="18"/>
      <c r="S3686" s="18"/>
    </row>
    <row r="3687" spans="1:19" x14ac:dyDescent="0.25">
      <c r="A3687" s="9"/>
      <c r="O3687" s="18"/>
      <c r="P3687" s="18"/>
      <c r="Q3687" s="18"/>
      <c r="R3687" s="18"/>
      <c r="S3687" s="18"/>
    </row>
    <row r="3688" spans="1:19" x14ac:dyDescent="0.25">
      <c r="A3688" s="9"/>
      <c r="O3688" s="18"/>
      <c r="P3688" s="18"/>
      <c r="Q3688" s="18"/>
      <c r="R3688" s="18"/>
      <c r="S3688" s="18"/>
    </row>
    <row r="3689" spans="1:19" x14ac:dyDescent="0.25">
      <c r="A3689" s="9"/>
      <c r="O3689" s="18"/>
      <c r="P3689" s="18"/>
      <c r="Q3689" s="18"/>
      <c r="R3689" s="18"/>
      <c r="S3689" s="18"/>
    </row>
    <row r="3690" spans="1:19" x14ac:dyDescent="0.25">
      <c r="A3690" s="9"/>
      <c r="O3690" s="18"/>
      <c r="P3690" s="18"/>
      <c r="Q3690" s="18"/>
      <c r="R3690" s="18"/>
      <c r="S3690" s="18"/>
    </row>
    <row r="3691" spans="1:19" x14ac:dyDescent="0.25">
      <c r="A3691" s="9"/>
      <c r="O3691" s="18"/>
      <c r="P3691" s="18"/>
      <c r="Q3691" s="18"/>
      <c r="R3691" s="18"/>
      <c r="S3691" s="18"/>
    </row>
    <row r="3692" spans="1:19" x14ac:dyDescent="0.25">
      <c r="A3692" s="9"/>
      <c r="O3692" s="18"/>
      <c r="P3692" s="18"/>
      <c r="Q3692" s="18"/>
      <c r="R3692" s="18"/>
      <c r="S3692" s="18"/>
    </row>
    <row r="3693" spans="1:19" x14ac:dyDescent="0.25">
      <c r="A3693" s="9"/>
      <c r="O3693" s="18"/>
      <c r="P3693" s="18"/>
      <c r="Q3693" s="18"/>
      <c r="R3693" s="18"/>
      <c r="S3693" s="18"/>
    </row>
    <row r="3694" spans="1:19" x14ac:dyDescent="0.25">
      <c r="A3694" s="9"/>
      <c r="O3694" s="18"/>
      <c r="P3694" s="18"/>
      <c r="Q3694" s="18"/>
      <c r="R3694" s="18"/>
      <c r="S3694" s="18"/>
    </row>
    <row r="3695" spans="1:19" x14ac:dyDescent="0.25">
      <c r="A3695" s="9"/>
      <c r="O3695" s="18"/>
      <c r="P3695" s="18"/>
      <c r="Q3695" s="18"/>
      <c r="R3695" s="18"/>
      <c r="S3695" s="18"/>
    </row>
    <row r="3696" spans="1:19" x14ac:dyDescent="0.25">
      <c r="A3696" s="9"/>
      <c r="O3696" s="18"/>
      <c r="P3696" s="18"/>
      <c r="Q3696" s="18"/>
      <c r="R3696" s="18"/>
      <c r="S3696" s="18"/>
    </row>
    <row r="3697" spans="1:19" x14ac:dyDescent="0.25">
      <c r="A3697" s="9"/>
      <c r="O3697" s="18"/>
      <c r="P3697" s="18"/>
      <c r="Q3697" s="18"/>
      <c r="R3697" s="18"/>
      <c r="S3697" s="18"/>
    </row>
    <row r="3698" spans="1:19" x14ac:dyDescent="0.25">
      <c r="A3698" s="9"/>
      <c r="O3698" s="18"/>
      <c r="P3698" s="18"/>
      <c r="Q3698" s="18"/>
      <c r="R3698" s="18"/>
      <c r="S3698" s="18"/>
    </row>
    <row r="3699" spans="1:19" x14ac:dyDescent="0.25">
      <c r="A3699" s="9"/>
      <c r="O3699" s="18"/>
      <c r="P3699" s="18"/>
      <c r="Q3699" s="18"/>
      <c r="R3699" s="18"/>
      <c r="S3699" s="18"/>
    </row>
    <row r="3700" spans="1:19" x14ac:dyDescent="0.25">
      <c r="A3700" s="9"/>
      <c r="O3700" s="18"/>
      <c r="P3700" s="18"/>
      <c r="Q3700" s="18"/>
      <c r="R3700" s="18"/>
      <c r="S3700" s="18"/>
    </row>
    <row r="3701" spans="1:19" x14ac:dyDescent="0.25">
      <c r="A3701" s="9"/>
      <c r="O3701" s="18"/>
      <c r="P3701" s="18"/>
      <c r="Q3701" s="18"/>
      <c r="R3701" s="18"/>
      <c r="S3701" s="18"/>
    </row>
    <row r="3702" spans="1:19" x14ac:dyDescent="0.25">
      <c r="A3702" s="9"/>
      <c r="O3702" s="18"/>
      <c r="P3702" s="18"/>
      <c r="Q3702" s="18"/>
      <c r="R3702" s="18"/>
      <c r="S3702" s="18"/>
    </row>
    <row r="3703" spans="1:19" x14ac:dyDescent="0.25">
      <c r="A3703" s="9"/>
      <c r="O3703" s="18"/>
      <c r="P3703" s="18"/>
      <c r="Q3703" s="18"/>
      <c r="R3703" s="18"/>
      <c r="S3703" s="18"/>
    </row>
    <row r="3704" spans="1:19" x14ac:dyDescent="0.25">
      <c r="A3704" s="9"/>
      <c r="O3704" s="18"/>
      <c r="P3704" s="18"/>
      <c r="Q3704" s="18"/>
      <c r="R3704" s="18"/>
      <c r="S3704" s="18"/>
    </row>
    <row r="3705" spans="1:19" x14ac:dyDescent="0.25">
      <c r="A3705" s="9"/>
      <c r="O3705" s="18"/>
      <c r="P3705" s="18"/>
      <c r="Q3705" s="18"/>
      <c r="R3705" s="18"/>
      <c r="S3705" s="18"/>
    </row>
    <row r="3706" spans="1:19" x14ac:dyDescent="0.25">
      <c r="A3706" s="9"/>
      <c r="O3706" s="18"/>
      <c r="P3706" s="18"/>
      <c r="Q3706" s="18"/>
      <c r="R3706" s="18"/>
      <c r="S3706" s="18"/>
    </row>
    <row r="3707" spans="1:19" x14ac:dyDescent="0.25">
      <c r="A3707" s="9"/>
      <c r="O3707" s="18"/>
      <c r="P3707" s="18"/>
      <c r="Q3707" s="18"/>
      <c r="R3707" s="18"/>
      <c r="S3707" s="18"/>
    </row>
    <row r="3708" spans="1:19" x14ac:dyDescent="0.25">
      <c r="A3708" s="9"/>
      <c r="O3708" s="18"/>
      <c r="P3708" s="18"/>
      <c r="Q3708" s="18"/>
      <c r="R3708" s="18"/>
      <c r="S3708" s="18"/>
    </row>
    <row r="3709" spans="1:19" x14ac:dyDescent="0.25">
      <c r="A3709" s="9"/>
      <c r="O3709" s="18"/>
      <c r="P3709" s="18"/>
      <c r="Q3709" s="18"/>
      <c r="R3709" s="18"/>
      <c r="S3709" s="18"/>
    </row>
    <row r="3710" spans="1:19" x14ac:dyDescent="0.25">
      <c r="A3710" s="9"/>
      <c r="O3710" s="18"/>
      <c r="P3710" s="18"/>
      <c r="Q3710" s="18"/>
      <c r="R3710" s="18"/>
      <c r="S3710" s="18"/>
    </row>
    <row r="3711" spans="1:19" x14ac:dyDescent="0.25">
      <c r="A3711" s="9"/>
      <c r="O3711" s="18"/>
      <c r="P3711" s="18"/>
      <c r="Q3711" s="18"/>
      <c r="R3711" s="18"/>
      <c r="S3711" s="18"/>
    </row>
    <row r="3712" spans="1:19" x14ac:dyDescent="0.25">
      <c r="A3712" s="9"/>
      <c r="O3712" s="18"/>
      <c r="P3712" s="18"/>
      <c r="Q3712" s="18"/>
      <c r="R3712" s="18"/>
      <c r="S3712" s="18"/>
    </row>
    <row r="3713" spans="1:19" x14ac:dyDescent="0.25">
      <c r="A3713" s="9"/>
      <c r="O3713" s="18"/>
      <c r="P3713" s="18"/>
      <c r="Q3713" s="18"/>
      <c r="R3713" s="18"/>
      <c r="S3713" s="18"/>
    </row>
    <row r="3714" spans="1:19" x14ac:dyDescent="0.25">
      <c r="A3714" s="9"/>
      <c r="O3714" s="18"/>
      <c r="P3714" s="18"/>
      <c r="Q3714" s="18"/>
      <c r="R3714" s="18"/>
      <c r="S3714" s="18"/>
    </row>
    <row r="3715" spans="1:19" x14ac:dyDescent="0.25">
      <c r="A3715" s="9"/>
      <c r="O3715" s="18"/>
      <c r="P3715" s="18"/>
      <c r="Q3715" s="18"/>
      <c r="R3715" s="18"/>
      <c r="S3715" s="18"/>
    </row>
    <row r="3716" spans="1:19" x14ac:dyDescent="0.25">
      <c r="A3716" s="9"/>
      <c r="O3716" s="18"/>
      <c r="P3716" s="18"/>
      <c r="Q3716" s="18"/>
      <c r="R3716" s="18"/>
      <c r="S3716" s="18"/>
    </row>
    <row r="3717" spans="1:19" x14ac:dyDescent="0.25">
      <c r="A3717" s="9"/>
      <c r="O3717" s="18"/>
      <c r="P3717" s="18"/>
      <c r="Q3717" s="18"/>
      <c r="R3717" s="18"/>
      <c r="S3717" s="18"/>
    </row>
    <row r="3718" spans="1:19" x14ac:dyDescent="0.25">
      <c r="A3718" s="9"/>
      <c r="O3718" s="18"/>
      <c r="P3718" s="18"/>
      <c r="Q3718" s="18"/>
      <c r="R3718" s="18"/>
      <c r="S3718" s="18"/>
    </row>
    <row r="3719" spans="1:19" x14ac:dyDescent="0.25">
      <c r="A3719" s="9"/>
      <c r="O3719" s="18"/>
      <c r="P3719" s="18"/>
      <c r="Q3719" s="18"/>
      <c r="R3719" s="18"/>
      <c r="S3719" s="18"/>
    </row>
    <row r="3720" spans="1:19" x14ac:dyDescent="0.25">
      <c r="A3720" s="9"/>
      <c r="O3720" s="18"/>
      <c r="P3720" s="18"/>
      <c r="Q3720" s="18"/>
      <c r="R3720" s="18"/>
      <c r="S3720" s="18"/>
    </row>
    <row r="3721" spans="1:19" x14ac:dyDescent="0.25">
      <c r="A3721" s="9"/>
      <c r="O3721" s="18"/>
      <c r="P3721" s="18"/>
      <c r="Q3721" s="18"/>
      <c r="R3721" s="18"/>
      <c r="S3721" s="18"/>
    </row>
    <row r="3722" spans="1:19" x14ac:dyDescent="0.25">
      <c r="A3722" s="9"/>
      <c r="O3722" s="18"/>
      <c r="P3722" s="18"/>
      <c r="Q3722" s="18"/>
      <c r="R3722" s="18"/>
      <c r="S3722" s="18"/>
    </row>
    <row r="3723" spans="1:19" x14ac:dyDescent="0.25">
      <c r="A3723" s="9"/>
      <c r="O3723" s="18"/>
      <c r="P3723" s="18"/>
      <c r="Q3723" s="18"/>
      <c r="R3723" s="18"/>
      <c r="S3723" s="18"/>
    </row>
    <row r="3724" spans="1:19" x14ac:dyDescent="0.25">
      <c r="A3724" s="9"/>
      <c r="O3724" s="18"/>
      <c r="P3724" s="18"/>
      <c r="Q3724" s="18"/>
      <c r="R3724" s="18"/>
      <c r="S3724" s="18"/>
    </row>
    <row r="3725" spans="1:19" x14ac:dyDescent="0.25">
      <c r="A3725" s="9"/>
      <c r="O3725" s="18"/>
      <c r="P3725" s="18"/>
      <c r="Q3725" s="18"/>
      <c r="R3725" s="18"/>
      <c r="S3725" s="18"/>
    </row>
    <row r="3726" spans="1:19" x14ac:dyDescent="0.25">
      <c r="A3726" s="9"/>
      <c r="O3726" s="18"/>
      <c r="P3726" s="18"/>
      <c r="Q3726" s="18"/>
      <c r="R3726" s="18"/>
      <c r="S3726" s="18"/>
    </row>
    <row r="3727" spans="1:19" x14ac:dyDescent="0.25">
      <c r="A3727" s="9"/>
      <c r="O3727" s="18"/>
      <c r="P3727" s="18"/>
      <c r="Q3727" s="18"/>
      <c r="R3727" s="18"/>
      <c r="S3727" s="18"/>
    </row>
    <row r="3728" spans="1:19" x14ac:dyDescent="0.25">
      <c r="A3728" s="9"/>
      <c r="O3728" s="18"/>
      <c r="P3728" s="18"/>
      <c r="Q3728" s="18"/>
      <c r="R3728" s="18"/>
      <c r="S3728" s="18"/>
    </row>
    <row r="3729" spans="1:19" x14ac:dyDescent="0.25">
      <c r="A3729" s="9"/>
      <c r="O3729" s="18"/>
      <c r="P3729" s="18"/>
      <c r="Q3729" s="18"/>
      <c r="R3729" s="18"/>
      <c r="S3729" s="18"/>
    </row>
    <row r="3730" spans="1:19" x14ac:dyDescent="0.25">
      <c r="A3730" s="9"/>
      <c r="O3730" s="18"/>
      <c r="P3730" s="18"/>
      <c r="Q3730" s="18"/>
      <c r="R3730" s="18"/>
      <c r="S3730" s="18"/>
    </row>
    <row r="3731" spans="1:19" x14ac:dyDescent="0.25">
      <c r="A3731" s="9"/>
      <c r="O3731" s="18"/>
      <c r="P3731" s="18"/>
      <c r="Q3731" s="18"/>
      <c r="R3731" s="18"/>
      <c r="S3731" s="18"/>
    </row>
    <row r="3732" spans="1:19" x14ac:dyDescent="0.25">
      <c r="A3732" s="9"/>
      <c r="O3732" s="18"/>
      <c r="P3732" s="18"/>
      <c r="Q3732" s="18"/>
      <c r="R3732" s="18"/>
      <c r="S3732" s="18"/>
    </row>
    <row r="3733" spans="1:19" x14ac:dyDescent="0.25">
      <c r="A3733" s="9"/>
      <c r="O3733" s="18"/>
      <c r="P3733" s="18"/>
      <c r="Q3733" s="18"/>
      <c r="R3733" s="18"/>
      <c r="S3733" s="18"/>
    </row>
    <row r="3734" spans="1:19" x14ac:dyDescent="0.25">
      <c r="A3734" s="9"/>
      <c r="O3734" s="18"/>
      <c r="P3734" s="18"/>
      <c r="Q3734" s="18"/>
      <c r="R3734" s="18"/>
      <c r="S3734" s="18"/>
    </row>
    <row r="3735" spans="1:19" x14ac:dyDescent="0.25">
      <c r="A3735" s="9"/>
      <c r="O3735" s="18"/>
      <c r="P3735" s="18"/>
      <c r="Q3735" s="18"/>
      <c r="R3735" s="18"/>
      <c r="S3735" s="18"/>
    </row>
    <row r="3736" spans="1:19" x14ac:dyDescent="0.25">
      <c r="A3736" s="9"/>
      <c r="O3736" s="18"/>
      <c r="P3736" s="18"/>
      <c r="Q3736" s="18"/>
      <c r="R3736" s="18"/>
      <c r="S3736" s="18"/>
    </row>
    <row r="3737" spans="1:19" x14ac:dyDescent="0.25">
      <c r="A3737" s="9"/>
      <c r="O3737" s="18"/>
      <c r="P3737" s="18"/>
      <c r="Q3737" s="18"/>
      <c r="R3737" s="18"/>
      <c r="S3737" s="18"/>
    </row>
    <row r="3738" spans="1:19" x14ac:dyDescent="0.25">
      <c r="A3738" s="9"/>
      <c r="O3738" s="18"/>
      <c r="P3738" s="18"/>
      <c r="Q3738" s="18"/>
      <c r="R3738" s="18"/>
      <c r="S3738" s="18"/>
    </row>
    <row r="3739" spans="1:19" x14ac:dyDescent="0.25">
      <c r="A3739" s="9"/>
      <c r="O3739" s="18"/>
      <c r="P3739" s="18"/>
      <c r="Q3739" s="18"/>
      <c r="R3739" s="18"/>
      <c r="S3739" s="18"/>
    </row>
    <row r="3740" spans="1:19" x14ac:dyDescent="0.25">
      <c r="A3740" s="9"/>
      <c r="O3740" s="18"/>
      <c r="P3740" s="18"/>
      <c r="Q3740" s="18"/>
      <c r="R3740" s="18"/>
      <c r="S3740" s="18"/>
    </row>
    <row r="3741" spans="1:19" x14ac:dyDescent="0.25">
      <c r="A3741" s="9"/>
      <c r="O3741" s="18"/>
      <c r="P3741" s="18"/>
      <c r="Q3741" s="18"/>
      <c r="R3741" s="18"/>
      <c r="S3741" s="18"/>
    </row>
    <row r="3742" spans="1:19" x14ac:dyDescent="0.25">
      <c r="A3742" s="9"/>
      <c r="O3742" s="18"/>
      <c r="P3742" s="18"/>
      <c r="Q3742" s="18"/>
      <c r="R3742" s="18"/>
      <c r="S3742" s="18"/>
    </row>
    <row r="3743" spans="1:19" x14ac:dyDescent="0.25">
      <c r="A3743" s="9"/>
      <c r="O3743" s="18"/>
      <c r="P3743" s="18"/>
      <c r="Q3743" s="18"/>
      <c r="R3743" s="18"/>
      <c r="S3743" s="18"/>
    </row>
    <row r="3744" spans="1:19" x14ac:dyDescent="0.25">
      <c r="A3744" s="9"/>
      <c r="O3744" s="18"/>
      <c r="P3744" s="18"/>
      <c r="Q3744" s="18"/>
      <c r="R3744" s="18"/>
      <c r="S3744" s="18"/>
    </row>
    <row r="3745" spans="1:19" x14ac:dyDescent="0.25">
      <c r="A3745" s="9"/>
      <c r="O3745" s="18"/>
      <c r="P3745" s="18"/>
      <c r="Q3745" s="18"/>
      <c r="R3745" s="18"/>
      <c r="S3745" s="18"/>
    </row>
    <row r="3746" spans="1:19" x14ac:dyDescent="0.25">
      <c r="A3746" s="9"/>
      <c r="O3746" s="18"/>
      <c r="P3746" s="18"/>
      <c r="Q3746" s="18"/>
      <c r="R3746" s="18"/>
      <c r="S3746" s="18"/>
    </row>
    <row r="3747" spans="1:19" x14ac:dyDescent="0.25">
      <c r="A3747" s="9"/>
      <c r="O3747" s="18"/>
      <c r="P3747" s="18"/>
      <c r="Q3747" s="18"/>
      <c r="R3747" s="18"/>
      <c r="S3747" s="18"/>
    </row>
    <row r="3748" spans="1:19" x14ac:dyDescent="0.25">
      <c r="A3748" s="9"/>
      <c r="O3748" s="18"/>
      <c r="P3748" s="18"/>
      <c r="Q3748" s="18"/>
      <c r="R3748" s="18"/>
      <c r="S3748" s="18"/>
    </row>
    <row r="3749" spans="1:19" x14ac:dyDescent="0.25">
      <c r="A3749" s="9"/>
      <c r="O3749" s="18"/>
      <c r="P3749" s="18"/>
      <c r="Q3749" s="18"/>
      <c r="R3749" s="18"/>
      <c r="S3749" s="18"/>
    </row>
    <row r="3750" spans="1:19" x14ac:dyDescent="0.25">
      <c r="A3750" s="9"/>
      <c r="O3750" s="18"/>
      <c r="P3750" s="18"/>
      <c r="Q3750" s="18"/>
      <c r="R3750" s="18"/>
      <c r="S3750" s="18"/>
    </row>
    <row r="3751" spans="1:19" x14ac:dyDescent="0.25">
      <c r="A3751" s="9"/>
      <c r="O3751" s="18"/>
      <c r="P3751" s="18"/>
      <c r="Q3751" s="18"/>
      <c r="R3751" s="18"/>
      <c r="S3751" s="18"/>
    </row>
    <row r="3752" spans="1:19" x14ac:dyDescent="0.25">
      <c r="A3752" s="9"/>
      <c r="O3752" s="18"/>
      <c r="P3752" s="18"/>
      <c r="Q3752" s="18"/>
      <c r="R3752" s="18"/>
      <c r="S3752" s="18"/>
    </row>
    <row r="3753" spans="1:19" x14ac:dyDescent="0.25">
      <c r="A3753" s="9"/>
      <c r="O3753" s="18"/>
      <c r="P3753" s="18"/>
      <c r="Q3753" s="18"/>
      <c r="R3753" s="18"/>
      <c r="S3753" s="18"/>
    </row>
    <row r="3754" spans="1:19" x14ac:dyDescent="0.25">
      <c r="A3754" s="9"/>
      <c r="O3754" s="18"/>
      <c r="P3754" s="18"/>
      <c r="Q3754" s="18"/>
      <c r="R3754" s="18"/>
      <c r="S3754" s="18"/>
    </row>
    <row r="3755" spans="1:19" x14ac:dyDescent="0.25">
      <c r="A3755" s="9"/>
      <c r="O3755" s="18"/>
      <c r="P3755" s="18"/>
      <c r="Q3755" s="18"/>
      <c r="R3755" s="18"/>
      <c r="S3755" s="18"/>
    </row>
    <row r="3756" spans="1:19" x14ac:dyDescent="0.25">
      <c r="A3756" s="9"/>
      <c r="O3756" s="18"/>
      <c r="P3756" s="18"/>
      <c r="Q3756" s="18"/>
      <c r="R3756" s="18"/>
      <c r="S3756" s="18"/>
    </row>
    <row r="3757" spans="1:19" x14ac:dyDescent="0.25">
      <c r="A3757" s="9"/>
      <c r="O3757" s="18"/>
      <c r="P3757" s="18"/>
      <c r="Q3757" s="18"/>
      <c r="R3757" s="18"/>
      <c r="S3757" s="18"/>
    </row>
    <row r="3758" spans="1:19" x14ac:dyDescent="0.25">
      <c r="A3758" s="9"/>
      <c r="O3758" s="18"/>
      <c r="P3758" s="18"/>
      <c r="Q3758" s="18"/>
      <c r="R3758" s="18"/>
      <c r="S3758" s="18"/>
    </row>
    <row r="3759" spans="1:19" x14ac:dyDescent="0.25">
      <c r="A3759" s="9"/>
      <c r="O3759" s="18"/>
      <c r="P3759" s="18"/>
      <c r="Q3759" s="18"/>
      <c r="R3759" s="18"/>
      <c r="S3759" s="18"/>
    </row>
    <row r="3760" spans="1:19" x14ac:dyDescent="0.25">
      <c r="A3760" s="9"/>
      <c r="O3760" s="18"/>
      <c r="P3760" s="18"/>
      <c r="Q3760" s="18"/>
      <c r="R3760" s="18"/>
      <c r="S3760" s="18"/>
    </row>
    <row r="3761" spans="1:19" x14ac:dyDescent="0.25">
      <c r="A3761" s="9"/>
      <c r="O3761" s="18"/>
      <c r="P3761" s="18"/>
      <c r="Q3761" s="18"/>
      <c r="R3761" s="18"/>
      <c r="S3761" s="18"/>
    </row>
    <row r="3762" spans="1:19" x14ac:dyDescent="0.25">
      <c r="A3762" s="9"/>
      <c r="O3762" s="18"/>
      <c r="P3762" s="18"/>
      <c r="Q3762" s="18"/>
      <c r="R3762" s="18"/>
      <c r="S3762" s="18"/>
    </row>
    <row r="3763" spans="1:19" x14ac:dyDescent="0.25">
      <c r="A3763" s="9"/>
      <c r="O3763" s="18"/>
      <c r="P3763" s="18"/>
      <c r="Q3763" s="18"/>
      <c r="R3763" s="18"/>
      <c r="S3763" s="18"/>
    </row>
    <row r="3764" spans="1:19" x14ac:dyDescent="0.25">
      <c r="A3764" s="9"/>
      <c r="O3764" s="18"/>
      <c r="P3764" s="18"/>
      <c r="Q3764" s="18"/>
      <c r="R3764" s="18"/>
      <c r="S3764" s="18"/>
    </row>
    <row r="3765" spans="1:19" x14ac:dyDescent="0.25">
      <c r="A3765" s="9"/>
      <c r="O3765" s="18"/>
      <c r="P3765" s="18"/>
      <c r="Q3765" s="18"/>
      <c r="R3765" s="18"/>
      <c r="S3765" s="18"/>
    </row>
    <row r="3766" spans="1:19" x14ac:dyDescent="0.25">
      <c r="A3766" s="9"/>
      <c r="O3766" s="18"/>
      <c r="P3766" s="18"/>
      <c r="Q3766" s="18"/>
      <c r="R3766" s="18"/>
      <c r="S3766" s="18"/>
    </row>
    <row r="3767" spans="1:19" x14ac:dyDescent="0.25">
      <c r="A3767" s="9"/>
      <c r="O3767" s="18"/>
      <c r="P3767" s="18"/>
      <c r="Q3767" s="18"/>
      <c r="R3767" s="18"/>
      <c r="S3767" s="18"/>
    </row>
    <row r="3768" spans="1:19" x14ac:dyDescent="0.25">
      <c r="A3768" s="9"/>
      <c r="O3768" s="18"/>
      <c r="P3768" s="18"/>
      <c r="Q3768" s="18"/>
      <c r="R3768" s="18"/>
      <c r="S3768" s="18"/>
    </row>
    <row r="3769" spans="1:19" x14ac:dyDescent="0.25">
      <c r="A3769" s="9"/>
      <c r="O3769" s="18"/>
      <c r="P3769" s="18"/>
      <c r="Q3769" s="18"/>
      <c r="R3769" s="18"/>
      <c r="S3769" s="18"/>
    </row>
    <row r="3770" spans="1:19" x14ac:dyDescent="0.25">
      <c r="A3770" s="9"/>
      <c r="O3770" s="18"/>
      <c r="P3770" s="18"/>
      <c r="Q3770" s="18"/>
      <c r="R3770" s="18"/>
      <c r="S3770" s="18"/>
    </row>
    <row r="3771" spans="1:19" x14ac:dyDescent="0.25">
      <c r="A3771" s="9"/>
      <c r="O3771" s="18"/>
      <c r="P3771" s="18"/>
      <c r="Q3771" s="18"/>
      <c r="R3771" s="18"/>
      <c r="S3771" s="18"/>
    </row>
    <row r="3772" spans="1:19" x14ac:dyDescent="0.25">
      <c r="A3772" s="9"/>
      <c r="O3772" s="18"/>
      <c r="P3772" s="18"/>
      <c r="Q3772" s="18"/>
      <c r="R3772" s="18"/>
      <c r="S3772" s="18"/>
    </row>
    <row r="3773" spans="1:19" x14ac:dyDescent="0.25">
      <c r="A3773" s="9"/>
      <c r="O3773" s="18"/>
      <c r="P3773" s="18"/>
      <c r="Q3773" s="18"/>
      <c r="R3773" s="18"/>
      <c r="S3773" s="18"/>
    </row>
    <row r="3774" spans="1:19" x14ac:dyDescent="0.25">
      <c r="A3774" s="9"/>
      <c r="O3774" s="18"/>
      <c r="P3774" s="18"/>
      <c r="Q3774" s="18"/>
      <c r="R3774" s="18"/>
      <c r="S3774" s="18"/>
    </row>
    <row r="3775" spans="1:19" x14ac:dyDescent="0.25">
      <c r="A3775" s="9"/>
      <c r="O3775" s="18"/>
      <c r="P3775" s="18"/>
      <c r="Q3775" s="18"/>
      <c r="R3775" s="18"/>
      <c r="S3775" s="18"/>
    </row>
    <row r="3776" spans="1:19" x14ac:dyDescent="0.25">
      <c r="A3776" s="9"/>
      <c r="O3776" s="18"/>
      <c r="P3776" s="18"/>
      <c r="Q3776" s="18"/>
      <c r="R3776" s="18"/>
      <c r="S3776" s="18"/>
    </row>
    <row r="3777" spans="1:19" x14ac:dyDescent="0.25">
      <c r="A3777" s="9"/>
      <c r="O3777" s="18"/>
      <c r="P3777" s="18"/>
      <c r="Q3777" s="18"/>
      <c r="R3777" s="18"/>
      <c r="S3777" s="18"/>
    </row>
    <row r="3778" spans="1:19" x14ac:dyDescent="0.25">
      <c r="A3778" s="9"/>
      <c r="O3778" s="18"/>
      <c r="P3778" s="18"/>
      <c r="Q3778" s="18"/>
      <c r="R3778" s="18"/>
      <c r="S3778" s="18"/>
    </row>
    <row r="3779" spans="1:19" x14ac:dyDescent="0.25">
      <c r="A3779" s="9"/>
      <c r="O3779" s="18"/>
      <c r="P3779" s="18"/>
      <c r="Q3779" s="18"/>
      <c r="R3779" s="18"/>
      <c r="S3779" s="18"/>
    </row>
    <row r="3780" spans="1:19" x14ac:dyDescent="0.25">
      <c r="A3780" s="9"/>
      <c r="O3780" s="18"/>
      <c r="P3780" s="18"/>
      <c r="Q3780" s="18"/>
      <c r="R3780" s="18"/>
      <c r="S3780" s="18"/>
    </row>
    <row r="3781" spans="1:19" x14ac:dyDescent="0.25">
      <c r="A3781" s="9"/>
      <c r="O3781" s="18"/>
      <c r="P3781" s="18"/>
      <c r="Q3781" s="18"/>
      <c r="R3781" s="18"/>
      <c r="S3781" s="18"/>
    </row>
    <row r="3782" spans="1:19" x14ac:dyDescent="0.25">
      <c r="A3782" s="9"/>
      <c r="O3782" s="18"/>
      <c r="P3782" s="18"/>
      <c r="Q3782" s="18"/>
      <c r="R3782" s="18"/>
      <c r="S3782" s="18"/>
    </row>
    <row r="3783" spans="1:19" x14ac:dyDescent="0.25">
      <c r="A3783" s="9"/>
      <c r="O3783" s="18"/>
      <c r="P3783" s="18"/>
      <c r="Q3783" s="18"/>
      <c r="R3783" s="18"/>
      <c r="S3783" s="18"/>
    </row>
    <row r="3784" spans="1:19" x14ac:dyDescent="0.25">
      <c r="A3784" s="9"/>
      <c r="O3784" s="18"/>
      <c r="P3784" s="18"/>
      <c r="Q3784" s="18"/>
      <c r="R3784" s="18"/>
      <c r="S3784" s="18"/>
    </row>
    <row r="3785" spans="1:19" x14ac:dyDescent="0.25">
      <c r="A3785" s="9"/>
      <c r="O3785" s="18"/>
      <c r="P3785" s="18"/>
      <c r="Q3785" s="18"/>
      <c r="R3785" s="18"/>
      <c r="S3785" s="18"/>
    </row>
    <row r="3786" spans="1:19" x14ac:dyDescent="0.25">
      <c r="A3786" s="9"/>
      <c r="O3786" s="18"/>
      <c r="P3786" s="18"/>
      <c r="Q3786" s="18"/>
      <c r="R3786" s="18"/>
      <c r="S3786" s="18"/>
    </row>
    <row r="3787" spans="1:19" x14ac:dyDescent="0.25">
      <c r="A3787" s="9"/>
      <c r="O3787" s="18"/>
      <c r="P3787" s="18"/>
      <c r="Q3787" s="18"/>
      <c r="R3787" s="18"/>
      <c r="S3787" s="18"/>
    </row>
    <row r="3788" spans="1:19" x14ac:dyDescent="0.25">
      <c r="A3788" s="9"/>
      <c r="O3788" s="18"/>
      <c r="P3788" s="18"/>
      <c r="Q3788" s="18"/>
      <c r="R3788" s="18"/>
      <c r="S3788" s="18"/>
    </row>
    <row r="3789" spans="1:19" x14ac:dyDescent="0.25">
      <c r="A3789" s="9"/>
      <c r="O3789" s="18"/>
      <c r="P3789" s="18"/>
      <c r="Q3789" s="18"/>
      <c r="R3789" s="18"/>
      <c r="S3789" s="18"/>
    </row>
    <row r="3790" spans="1:19" x14ac:dyDescent="0.25">
      <c r="A3790" s="9"/>
      <c r="O3790" s="18"/>
      <c r="P3790" s="18"/>
      <c r="Q3790" s="18"/>
      <c r="R3790" s="18"/>
      <c r="S3790" s="18"/>
    </row>
    <row r="3791" spans="1:19" x14ac:dyDescent="0.25">
      <c r="A3791" s="9"/>
      <c r="O3791" s="18"/>
      <c r="P3791" s="18"/>
      <c r="Q3791" s="18"/>
      <c r="R3791" s="18"/>
      <c r="S3791" s="18"/>
    </row>
    <row r="3792" spans="1:19" x14ac:dyDescent="0.25">
      <c r="A3792" s="9"/>
      <c r="O3792" s="18"/>
      <c r="P3792" s="18"/>
      <c r="Q3792" s="18"/>
      <c r="R3792" s="18"/>
      <c r="S3792" s="18"/>
    </row>
    <row r="3793" spans="1:19" x14ac:dyDescent="0.25">
      <c r="A3793" s="9"/>
      <c r="O3793" s="18"/>
      <c r="P3793" s="18"/>
      <c r="Q3793" s="18"/>
      <c r="R3793" s="18"/>
      <c r="S3793" s="18"/>
    </row>
    <row r="3794" spans="1:19" x14ac:dyDescent="0.25">
      <c r="A3794" s="9"/>
      <c r="O3794" s="18"/>
      <c r="P3794" s="18"/>
      <c r="Q3794" s="18"/>
      <c r="R3794" s="18"/>
      <c r="S3794" s="18"/>
    </row>
    <row r="3795" spans="1:19" x14ac:dyDescent="0.25">
      <c r="A3795" s="9"/>
      <c r="O3795" s="18"/>
      <c r="P3795" s="18"/>
      <c r="Q3795" s="18"/>
      <c r="R3795" s="18"/>
      <c r="S3795" s="18"/>
    </row>
    <row r="3796" spans="1:19" x14ac:dyDescent="0.25">
      <c r="A3796" s="9"/>
      <c r="O3796" s="18"/>
      <c r="P3796" s="18"/>
      <c r="Q3796" s="18"/>
      <c r="R3796" s="18"/>
      <c r="S3796" s="18"/>
    </row>
    <row r="3797" spans="1:19" x14ac:dyDescent="0.25">
      <c r="A3797" s="9"/>
      <c r="O3797" s="18"/>
      <c r="P3797" s="18"/>
      <c r="Q3797" s="18"/>
      <c r="R3797" s="18"/>
      <c r="S3797" s="18"/>
    </row>
    <row r="3798" spans="1:19" x14ac:dyDescent="0.25">
      <c r="A3798" s="9"/>
      <c r="O3798" s="18"/>
      <c r="P3798" s="18"/>
      <c r="Q3798" s="18"/>
      <c r="R3798" s="18"/>
      <c r="S3798" s="18"/>
    </row>
    <row r="3799" spans="1:19" x14ac:dyDescent="0.25">
      <c r="A3799" s="9"/>
      <c r="O3799" s="18"/>
      <c r="P3799" s="18"/>
      <c r="Q3799" s="18"/>
      <c r="R3799" s="18"/>
      <c r="S3799" s="18"/>
    </row>
    <row r="3800" spans="1:19" x14ac:dyDescent="0.25">
      <c r="A3800" s="9"/>
      <c r="O3800" s="18"/>
      <c r="P3800" s="18"/>
      <c r="Q3800" s="18"/>
      <c r="R3800" s="18"/>
      <c r="S3800" s="18"/>
    </row>
    <row r="3801" spans="1:19" x14ac:dyDescent="0.25">
      <c r="A3801" s="9"/>
      <c r="O3801" s="18"/>
      <c r="P3801" s="18"/>
      <c r="Q3801" s="18"/>
      <c r="R3801" s="18"/>
      <c r="S3801" s="18"/>
    </row>
    <row r="3802" spans="1:19" x14ac:dyDescent="0.25">
      <c r="A3802" s="9"/>
      <c r="O3802" s="18"/>
      <c r="P3802" s="18"/>
      <c r="Q3802" s="18"/>
      <c r="R3802" s="18"/>
      <c r="S3802" s="18"/>
    </row>
    <row r="3803" spans="1:19" x14ac:dyDescent="0.25">
      <c r="A3803" s="9"/>
      <c r="O3803" s="18"/>
      <c r="P3803" s="18"/>
      <c r="Q3803" s="18"/>
      <c r="R3803" s="18"/>
      <c r="S3803" s="18"/>
    </row>
    <row r="3804" spans="1:19" x14ac:dyDescent="0.25">
      <c r="A3804" s="9"/>
      <c r="O3804" s="18"/>
      <c r="P3804" s="18"/>
      <c r="Q3804" s="18"/>
      <c r="R3804" s="18"/>
      <c r="S3804" s="18"/>
    </row>
    <row r="3805" spans="1:19" x14ac:dyDescent="0.25">
      <c r="A3805" s="9"/>
      <c r="O3805" s="18"/>
      <c r="P3805" s="18"/>
      <c r="Q3805" s="18"/>
      <c r="R3805" s="18"/>
      <c r="S3805" s="18"/>
    </row>
    <row r="3806" spans="1:19" x14ac:dyDescent="0.25">
      <c r="A3806" s="9"/>
      <c r="O3806" s="18"/>
      <c r="P3806" s="18"/>
      <c r="Q3806" s="18"/>
      <c r="R3806" s="18"/>
      <c r="S3806" s="18"/>
    </row>
    <row r="3807" spans="1:19" x14ac:dyDescent="0.25">
      <c r="A3807" s="9"/>
      <c r="O3807" s="18"/>
      <c r="P3807" s="18"/>
      <c r="Q3807" s="18"/>
      <c r="R3807" s="18"/>
      <c r="S3807" s="18"/>
    </row>
    <row r="3808" spans="1:19" x14ac:dyDescent="0.25">
      <c r="A3808" s="9"/>
      <c r="O3808" s="18"/>
      <c r="P3808" s="18"/>
      <c r="Q3808" s="18"/>
      <c r="R3808" s="18"/>
      <c r="S3808" s="18"/>
    </row>
    <row r="3809" spans="1:19" x14ac:dyDescent="0.25">
      <c r="A3809" s="9"/>
      <c r="O3809" s="18"/>
      <c r="P3809" s="18"/>
      <c r="Q3809" s="18"/>
      <c r="R3809" s="18"/>
      <c r="S3809" s="18"/>
    </row>
    <row r="3810" spans="1:19" x14ac:dyDescent="0.25">
      <c r="A3810" s="9"/>
      <c r="O3810" s="18"/>
      <c r="P3810" s="18"/>
      <c r="Q3810" s="18"/>
      <c r="R3810" s="18"/>
      <c r="S3810" s="18"/>
    </row>
    <row r="3811" spans="1:19" x14ac:dyDescent="0.25">
      <c r="A3811" s="9"/>
      <c r="O3811" s="18"/>
      <c r="P3811" s="18"/>
      <c r="Q3811" s="18"/>
      <c r="R3811" s="18"/>
      <c r="S3811" s="18"/>
    </row>
    <row r="3812" spans="1:19" x14ac:dyDescent="0.25">
      <c r="A3812" s="9"/>
      <c r="O3812" s="18"/>
      <c r="P3812" s="18"/>
      <c r="Q3812" s="18"/>
      <c r="R3812" s="18"/>
      <c r="S3812" s="18"/>
    </row>
    <row r="3813" spans="1:19" x14ac:dyDescent="0.25">
      <c r="A3813" s="9"/>
      <c r="O3813" s="18"/>
      <c r="P3813" s="18"/>
      <c r="Q3813" s="18"/>
      <c r="R3813" s="18"/>
      <c r="S3813" s="18"/>
    </row>
    <row r="3814" spans="1:19" x14ac:dyDescent="0.25">
      <c r="A3814" s="9"/>
      <c r="O3814" s="18"/>
      <c r="P3814" s="18"/>
      <c r="Q3814" s="18"/>
      <c r="R3814" s="18"/>
      <c r="S3814" s="18"/>
    </row>
    <row r="3815" spans="1:19" x14ac:dyDescent="0.25">
      <c r="A3815" s="9"/>
      <c r="O3815" s="18"/>
      <c r="P3815" s="18"/>
      <c r="Q3815" s="18"/>
      <c r="R3815" s="18"/>
      <c r="S3815" s="18"/>
    </row>
    <row r="3816" spans="1:19" x14ac:dyDescent="0.25">
      <c r="A3816" s="9"/>
      <c r="O3816" s="18"/>
      <c r="P3816" s="18"/>
      <c r="Q3816" s="18"/>
      <c r="R3816" s="18"/>
      <c r="S3816" s="18"/>
    </row>
    <row r="3817" spans="1:19" x14ac:dyDescent="0.25">
      <c r="A3817" s="9"/>
      <c r="O3817" s="18"/>
      <c r="P3817" s="18"/>
      <c r="Q3817" s="18"/>
      <c r="R3817" s="18"/>
      <c r="S3817" s="18"/>
    </row>
    <row r="3818" spans="1:19" x14ac:dyDescent="0.25">
      <c r="A3818" s="9"/>
      <c r="O3818" s="18"/>
      <c r="P3818" s="18"/>
      <c r="Q3818" s="18"/>
      <c r="R3818" s="18"/>
      <c r="S3818" s="18"/>
    </row>
    <row r="3819" spans="1:19" x14ac:dyDescent="0.25">
      <c r="A3819" s="9"/>
      <c r="O3819" s="18"/>
      <c r="P3819" s="18"/>
      <c r="Q3819" s="18"/>
      <c r="R3819" s="18"/>
      <c r="S3819" s="18"/>
    </row>
    <row r="3820" spans="1:19" x14ac:dyDescent="0.25">
      <c r="A3820" s="9"/>
      <c r="O3820" s="18"/>
      <c r="P3820" s="18"/>
      <c r="Q3820" s="18"/>
      <c r="R3820" s="18"/>
      <c r="S3820" s="18"/>
    </row>
    <row r="3821" spans="1:19" x14ac:dyDescent="0.25">
      <c r="A3821" s="9"/>
      <c r="O3821" s="18"/>
      <c r="P3821" s="18"/>
      <c r="Q3821" s="18"/>
      <c r="R3821" s="18"/>
      <c r="S3821" s="18"/>
    </row>
    <row r="3822" spans="1:19" x14ac:dyDescent="0.25">
      <c r="A3822" s="9"/>
      <c r="O3822" s="18"/>
      <c r="P3822" s="18"/>
      <c r="Q3822" s="18"/>
      <c r="R3822" s="18"/>
      <c r="S3822" s="18"/>
    </row>
    <row r="3823" spans="1:19" x14ac:dyDescent="0.25">
      <c r="A3823" s="9"/>
      <c r="O3823" s="18"/>
      <c r="P3823" s="18"/>
      <c r="Q3823" s="18"/>
      <c r="R3823" s="18"/>
      <c r="S3823" s="18"/>
    </row>
    <row r="3824" spans="1:19" x14ac:dyDescent="0.25">
      <c r="A3824" s="9"/>
      <c r="O3824" s="18"/>
      <c r="P3824" s="18"/>
      <c r="Q3824" s="18"/>
      <c r="R3824" s="18"/>
      <c r="S3824" s="18"/>
    </row>
    <row r="3825" spans="1:19" x14ac:dyDescent="0.25">
      <c r="A3825" s="9"/>
      <c r="O3825" s="18"/>
      <c r="P3825" s="18"/>
      <c r="Q3825" s="18"/>
      <c r="R3825" s="18"/>
      <c r="S3825" s="18"/>
    </row>
    <row r="3826" spans="1:19" x14ac:dyDescent="0.25">
      <c r="A3826" s="9"/>
      <c r="O3826" s="18"/>
      <c r="P3826" s="18"/>
      <c r="Q3826" s="18"/>
      <c r="R3826" s="18"/>
      <c r="S3826" s="18"/>
    </row>
    <row r="3827" spans="1:19" x14ac:dyDescent="0.25">
      <c r="A3827" s="9"/>
      <c r="O3827" s="18"/>
      <c r="P3827" s="18"/>
      <c r="Q3827" s="18"/>
      <c r="R3827" s="18"/>
      <c r="S3827" s="18"/>
    </row>
    <row r="3828" spans="1:19" x14ac:dyDescent="0.25">
      <c r="A3828" s="9"/>
      <c r="O3828" s="18"/>
      <c r="P3828" s="18"/>
      <c r="Q3828" s="18"/>
      <c r="R3828" s="18"/>
      <c r="S3828" s="18"/>
    </row>
    <row r="3829" spans="1:19" x14ac:dyDescent="0.25">
      <c r="A3829" s="9"/>
      <c r="O3829" s="18"/>
      <c r="P3829" s="18"/>
      <c r="Q3829" s="18"/>
      <c r="R3829" s="18"/>
      <c r="S3829" s="18"/>
    </row>
    <row r="3830" spans="1:19" x14ac:dyDescent="0.25">
      <c r="A3830" s="9"/>
      <c r="O3830" s="18"/>
      <c r="P3830" s="18"/>
      <c r="Q3830" s="18"/>
      <c r="R3830" s="18"/>
      <c r="S3830" s="18"/>
    </row>
    <row r="3831" spans="1:19" x14ac:dyDescent="0.25">
      <c r="A3831" s="9"/>
      <c r="O3831" s="18"/>
      <c r="P3831" s="18"/>
      <c r="Q3831" s="18"/>
      <c r="R3831" s="18"/>
      <c r="S3831" s="18"/>
    </row>
    <row r="3832" spans="1:19" x14ac:dyDescent="0.25">
      <c r="A3832" s="9"/>
      <c r="O3832" s="18"/>
      <c r="P3832" s="18"/>
      <c r="Q3832" s="18"/>
      <c r="R3832" s="18"/>
      <c r="S3832" s="18"/>
    </row>
    <row r="3833" spans="1:19" x14ac:dyDescent="0.25">
      <c r="A3833" s="9"/>
      <c r="O3833" s="18"/>
      <c r="P3833" s="18"/>
      <c r="Q3833" s="18"/>
      <c r="R3833" s="18"/>
      <c r="S3833" s="18"/>
    </row>
    <row r="3834" spans="1:19" x14ac:dyDescent="0.25">
      <c r="A3834" s="9"/>
      <c r="O3834" s="18"/>
      <c r="P3834" s="18"/>
      <c r="Q3834" s="18"/>
      <c r="R3834" s="18"/>
      <c r="S3834" s="18"/>
    </row>
    <row r="3835" spans="1:19" x14ac:dyDescent="0.25">
      <c r="A3835" s="9"/>
      <c r="O3835" s="18"/>
      <c r="P3835" s="18"/>
      <c r="Q3835" s="18"/>
      <c r="R3835" s="18"/>
      <c r="S3835" s="18"/>
    </row>
    <row r="3836" spans="1:19" x14ac:dyDescent="0.25">
      <c r="A3836" s="9"/>
      <c r="O3836" s="18"/>
      <c r="P3836" s="18"/>
      <c r="Q3836" s="18"/>
      <c r="R3836" s="18"/>
      <c r="S3836" s="18"/>
    </row>
    <row r="3837" spans="1:19" x14ac:dyDescent="0.25">
      <c r="A3837" s="9"/>
      <c r="O3837" s="18"/>
      <c r="P3837" s="18"/>
      <c r="Q3837" s="18"/>
      <c r="R3837" s="18"/>
      <c r="S3837" s="18"/>
    </row>
    <row r="3838" spans="1:19" x14ac:dyDescent="0.25">
      <c r="A3838" s="9"/>
      <c r="O3838" s="18"/>
      <c r="P3838" s="18"/>
      <c r="Q3838" s="18"/>
      <c r="R3838" s="18"/>
      <c r="S3838" s="18"/>
    </row>
    <row r="3839" spans="1:19" x14ac:dyDescent="0.25">
      <c r="A3839" s="9"/>
      <c r="O3839" s="18"/>
      <c r="P3839" s="18"/>
      <c r="Q3839" s="18"/>
      <c r="R3839" s="18"/>
      <c r="S3839" s="18"/>
    </row>
    <row r="3840" spans="1:19" x14ac:dyDescent="0.25">
      <c r="A3840" s="9"/>
      <c r="O3840" s="18"/>
      <c r="P3840" s="18"/>
      <c r="Q3840" s="18"/>
      <c r="R3840" s="18"/>
      <c r="S3840" s="18"/>
    </row>
    <row r="3841" spans="1:19" x14ac:dyDescent="0.25">
      <c r="A3841" s="9"/>
      <c r="O3841" s="18"/>
      <c r="P3841" s="18"/>
      <c r="Q3841" s="18"/>
      <c r="R3841" s="18"/>
      <c r="S3841" s="18"/>
    </row>
    <row r="3842" spans="1:19" x14ac:dyDescent="0.25">
      <c r="A3842" s="9"/>
      <c r="O3842" s="18"/>
      <c r="P3842" s="18"/>
      <c r="Q3842" s="18"/>
      <c r="R3842" s="18"/>
      <c r="S3842" s="18"/>
    </row>
    <row r="3843" spans="1:19" x14ac:dyDescent="0.25">
      <c r="A3843" s="9"/>
      <c r="O3843" s="18"/>
      <c r="P3843" s="18"/>
      <c r="Q3843" s="18"/>
      <c r="R3843" s="18"/>
      <c r="S3843" s="18"/>
    </row>
    <row r="3844" spans="1:19" x14ac:dyDescent="0.25">
      <c r="A3844" s="9"/>
      <c r="O3844" s="18"/>
      <c r="P3844" s="18"/>
      <c r="Q3844" s="18"/>
      <c r="R3844" s="18"/>
      <c r="S3844" s="18"/>
    </row>
    <row r="3845" spans="1:19" x14ac:dyDescent="0.25">
      <c r="A3845" s="9"/>
      <c r="O3845" s="18"/>
      <c r="P3845" s="18"/>
      <c r="Q3845" s="18"/>
      <c r="R3845" s="18"/>
      <c r="S3845" s="18"/>
    </row>
    <row r="3846" spans="1:19" x14ac:dyDescent="0.25">
      <c r="A3846" s="9"/>
      <c r="O3846" s="18"/>
      <c r="P3846" s="18"/>
      <c r="Q3846" s="18"/>
      <c r="R3846" s="18"/>
      <c r="S3846" s="18"/>
    </row>
    <row r="3847" spans="1:19" x14ac:dyDescent="0.25">
      <c r="A3847" s="9"/>
      <c r="O3847" s="18"/>
      <c r="P3847" s="18"/>
      <c r="Q3847" s="18"/>
      <c r="R3847" s="18"/>
      <c r="S3847" s="18"/>
    </row>
    <row r="3848" spans="1:19" x14ac:dyDescent="0.25">
      <c r="A3848" s="9"/>
      <c r="O3848" s="18"/>
      <c r="P3848" s="18"/>
      <c r="Q3848" s="18"/>
      <c r="R3848" s="18"/>
      <c r="S3848" s="18"/>
    </row>
    <row r="3849" spans="1:19" x14ac:dyDescent="0.25">
      <c r="A3849" s="9"/>
      <c r="O3849" s="18"/>
      <c r="P3849" s="18"/>
      <c r="Q3849" s="18"/>
      <c r="R3849" s="18"/>
      <c r="S3849" s="18"/>
    </row>
    <row r="3850" spans="1:19" x14ac:dyDescent="0.25">
      <c r="A3850" s="9"/>
      <c r="O3850" s="18"/>
      <c r="P3850" s="18"/>
      <c r="Q3850" s="18"/>
      <c r="R3850" s="18"/>
      <c r="S3850" s="18"/>
    </row>
    <row r="3851" spans="1:19" x14ac:dyDescent="0.25">
      <c r="A3851" s="9"/>
      <c r="O3851" s="18"/>
      <c r="P3851" s="18"/>
      <c r="Q3851" s="18"/>
      <c r="R3851" s="18"/>
      <c r="S3851" s="18"/>
    </row>
    <row r="3852" spans="1:19" x14ac:dyDescent="0.25">
      <c r="A3852" s="9"/>
      <c r="O3852" s="18"/>
      <c r="P3852" s="18"/>
      <c r="Q3852" s="18"/>
      <c r="R3852" s="18"/>
      <c r="S3852" s="18"/>
    </row>
    <row r="3853" spans="1:19" x14ac:dyDescent="0.25">
      <c r="A3853" s="9"/>
      <c r="O3853" s="18"/>
      <c r="P3853" s="18"/>
      <c r="Q3853" s="18"/>
      <c r="R3853" s="18"/>
      <c r="S3853" s="18"/>
    </row>
    <row r="3854" spans="1:19" x14ac:dyDescent="0.25">
      <c r="A3854" s="9"/>
      <c r="O3854" s="18"/>
      <c r="P3854" s="18"/>
      <c r="Q3854" s="18"/>
      <c r="R3854" s="18"/>
      <c r="S3854" s="18"/>
    </row>
    <row r="3855" spans="1:19" x14ac:dyDescent="0.25">
      <c r="A3855" s="9"/>
      <c r="O3855" s="18"/>
      <c r="P3855" s="18"/>
      <c r="Q3855" s="18"/>
      <c r="R3855" s="18"/>
      <c r="S3855" s="18"/>
    </row>
    <row r="3856" spans="1:19" x14ac:dyDescent="0.25">
      <c r="A3856" s="9"/>
      <c r="O3856" s="18"/>
      <c r="P3856" s="18"/>
      <c r="Q3856" s="18"/>
      <c r="R3856" s="18"/>
      <c r="S3856" s="18"/>
    </row>
    <row r="3857" spans="1:19" x14ac:dyDescent="0.25">
      <c r="A3857" s="9"/>
      <c r="O3857" s="18"/>
      <c r="P3857" s="18"/>
      <c r="Q3857" s="18"/>
      <c r="R3857" s="18"/>
      <c r="S3857" s="18"/>
    </row>
    <row r="3858" spans="1:19" x14ac:dyDescent="0.25">
      <c r="A3858" s="9"/>
      <c r="O3858" s="18"/>
      <c r="P3858" s="18"/>
      <c r="Q3858" s="18"/>
      <c r="R3858" s="18"/>
      <c r="S3858" s="18"/>
    </row>
    <row r="3859" spans="1:19" x14ac:dyDescent="0.25">
      <c r="A3859" s="9"/>
      <c r="O3859" s="18"/>
      <c r="P3859" s="18"/>
      <c r="Q3859" s="18"/>
      <c r="R3859" s="18"/>
      <c r="S3859" s="18"/>
    </row>
    <row r="3860" spans="1:19" x14ac:dyDescent="0.25">
      <c r="A3860" s="9"/>
      <c r="O3860" s="18"/>
      <c r="P3860" s="18"/>
      <c r="Q3860" s="18"/>
      <c r="R3860" s="18"/>
      <c r="S3860" s="18"/>
    </row>
    <row r="3861" spans="1:19" x14ac:dyDescent="0.25">
      <c r="A3861" s="9"/>
      <c r="O3861" s="18"/>
      <c r="P3861" s="18"/>
      <c r="Q3861" s="18"/>
      <c r="R3861" s="18"/>
      <c r="S3861" s="18"/>
    </row>
    <row r="3862" spans="1:19" x14ac:dyDescent="0.25">
      <c r="A3862" s="9"/>
      <c r="O3862" s="18"/>
      <c r="P3862" s="18"/>
      <c r="Q3862" s="18"/>
      <c r="R3862" s="18"/>
      <c r="S3862" s="18"/>
    </row>
    <row r="3863" spans="1:19" x14ac:dyDescent="0.25">
      <c r="A3863" s="9"/>
      <c r="O3863" s="18"/>
      <c r="P3863" s="18"/>
      <c r="Q3863" s="18"/>
      <c r="R3863" s="18"/>
      <c r="S3863" s="18"/>
    </row>
    <row r="3864" spans="1:19" x14ac:dyDescent="0.25">
      <c r="A3864" s="9"/>
      <c r="O3864" s="18"/>
      <c r="P3864" s="18"/>
      <c r="Q3864" s="18"/>
      <c r="R3864" s="18"/>
      <c r="S3864" s="18"/>
    </row>
    <row r="3865" spans="1:19" x14ac:dyDescent="0.25">
      <c r="A3865" s="9"/>
      <c r="O3865" s="18"/>
      <c r="P3865" s="18"/>
      <c r="Q3865" s="18"/>
      <c r="R3865" s="18"/>
      <c r="S3865" s="18"/>
    </row>
    <row r="3866" spans="1:19" x14ac:dyDescent="0.25">
      <c r="A3866" s="9"/>
      <c r="O3866" s="18"/>
      <c r="P3866" s="18"/>
      <c r="Q3866" s="18"/>
      <c r="R3866" s="18"/>
      <c r="S3866" s="18"/>
    </row>
    <row r="3867" spans="1:19" x14ac:dyDescent="0.25">
      <c r="A3867" s="9"/>
      <c r="O3867" s="18"/>
      <c r="P3867" s="18"/>
      <c r="Q3867" s="18"/>
      <c r="R3867" s="18"/>
      <c r="S3867" s="18"/>
    </row>
    <row r="3868" spans="1:19" x14ac:dyDescent="0.25">
      <c r="A3868" s="9"/>
      <c r="O3868" s="18"/>
      <c r="P3868" s="18"/>
      <c r="Q3868" s="18"/>
      <c r="R3868" s="18"/>
      <c r="S3868" s="18"/>
    </row>
    <row r="3869" spans="1:19" x14ac:dyDescent="0.25">
      <c r="A3869" s="9"/>
      <c r="O3869" s="18"/>
      <c r="P3869" s="18"/>
      <c r="Q3869" s="18"/>
      <c r="R3869" s="18"/>
      <c r="S3869" s="18"/>
    </row>
    <row r="3870" spans="1:19" x14ac:dyDescent="0.25">
      <c r="A3870" s="9"/>
      <c r="O3870" s="18"/>
      <c r="P3870" s="18"/>
      <c r="Q3870" s="18"/>
      <c r="R3870" s="18"/>
      <c r="S3870" s="18"/>
    </row>
    <row r="3871" spans="1:19" x14ac:dyDescent="0.25">
      <c r="A3871" s="9"/>
      <c r="O3871" s="18"/>
      <c r="P3871" s="18"/>
      <c r="Q3871" s="18"/>
      <c r="R3871" s="18"/>
      <c r="S3871" s="18"/>
    </row>
    <row r="3872" spans="1:19" x14ac:dyDescent="0.25">
      <c r="A3872" s="9"/>
      <c r="O3872" s="18"/>
      <c r="P3872" s="18"/>
      <c r="Q3872" s="18"/>
      <c r="R3872" s="18"/>
      <c r="S3872" s="18"/>
    </row>
    <row r="3873" spans="1:19" x14ac:dyDescent="0.25">
      <c r="A3873" s="9"/>
      <c r="O3873" s="18"/>
      <c r="P3873" s="18"/>
      <c r="Q3873" s="18"/>
      <c r="R3873" s="18"/>
      <c r="S3873" s="18"/>
    </row>
    <row r="3874" spans="1:19" x14ac:dyDescent="0.25">
      <c r="A3874" s="9"/>
      <c r="O3874" s="18"/>
      <c r="P3874" s="18"/>
      <c r="Q3874" s="18"/>
      <c r="R3874" s="18"/>
      <c r="S3874" s="18"/>
    </row>
    <row r="3875" spans="1:19" x14ac:dyDescent="0.25">
      <c r="A3875" s="9"/>
      <c r="O3875" s="18"/>
      <c r="P3875" s="18"/>
      <c r="Q3875" s="18"/>
      <c r="R3875" s="18"/>
      <c r="S3875" s="18"/>
    </row>
    <row r="3876" spans="1:19" x14ac:dyDescent="0.25">
      <c r="A3876" s="9"/>
      <c r="O3876" s="18"/>
      <c r="P3876" s="18"/>
      <c r="Q3876" s="18"/>
      <c r="R3876" s="18"/>
      <c r="S3876" s="18"/>
    </row>
    <row r="3877" spans="1:19" x14ac:dyDescent="0.25">
      <c r="A3877" s="9"/>
      <c r="O3877" s="18"/>
      <c r="P3877" s="18"/>
      <c r="Q3877" s="18"/>
      <c r="R3877" s="18"/>
      <c r="S3877" s="18"/>
    </row>
    <row r="3878" spans="1:19" x14ac:dyDescent="0.25">
      <c r="A3878" s="9"/>
      <c r="O3878" s="18"/>
      <c r="P3878" s="18"/>
      <c r="Q3878" s="18"/>
      <c r="R3878" s="18"/>
      <c r="S3878" s="18"/>
    </row>
    <row r="3879" spans="1:19" x14ac:dyDescent="0.25">
      <c r="A3879" s="9"/>
      <c r="O3879" s="18"/>
      <c r="P3879" s="18"/>
      <c r="Q3879" s="18"/>
      <c r="R3879" s="18"/>
      <c r="S3879" s="18"/>
    </row>
    <row r="3880" spans="1:19" x14ac:dyDescent="0.25">
      <c r="A3880" s="9"/>
      <c r="O3880" s="18"/>
      <c r="P3880" s="18"/>
      <c r="Q3880" s="18"/>
      <c r="R3880" s="18"/>
      <c r="S3880" s="18"/>
    </row>
    <row r="3881" spans="1:19" x14ac:dyDescent="0.25">
      <c r="A3881" s="9"/>
      <c r="O3881" s="18"/>
      <c r="P3881" s="18"/>
      <c r="Q3881" s="18"/>
      <c r="R3881" s="18"/>
      <c r="S3881" s="18"/>
    </row>
    <row r="3882" spans="1:19" x14ac:dyDescent="0.25">
      <c r="A3882" s="9"/>
      <c r="O3882" s="18"/>
      <c r="P3882" s="18"/>
      <c r="Q3882" s="18"/>
      <c r="R3882" s="18"/>
      <c r="S3882" s="18"/>
    </row>
    <row r="3883" spans="1:19" x14ac:dyDescent="0.25">
      <c r="A3883" s="9"/>
      <c r="O3883" s="18"/>
      <c r="P3883" s="18"/>
      <c r="Q3883" s="18"/>
      <c r="R3883" s="18"/>
      <c r="S3883" s="18"/>
    </row>
    <row r="3884" spans="1:19" x14ac:dyDescent="0.25">
      <c r="A3884" s="9"/>
      <c r="O3884" s="18"/>
      <c r="P3884" s="18"/>
      <c r="Q3884" s="18"/>
      <c r="R3884" s="18"/>
      <c r="S3884" s="18"/>
    </row>
    <row r="3885" spans="1:19" x14ac:dyDescent="0.25">
      <c r="A3885" s="9"/>
      <c r="O3885" s="18"/>
      <c r="P3885" s="18"/>
      <c r="Q3885" s="18"/>
      <c r="R3885" s="18"/>
      <c r="S3885" s="18"/>
    </row>
    <row r="3886" spans="1:19" x14ac:dyDescent="0.25">
      <c r="A3886" s="9"/>
      <c r="O3886" s="18"/>
      <c r="P3886" s="18"/>
      <c r="Q3886" s="18"/>
      <c r="R3886" s="18"/>
      <c r="S3886" s="18"/>
    </row>
    <row r="3887" spans="1:19" x14ac:dyDescent="0.25">
      <c r="A3887" s="9"/>
      <c r="O3887" s="18"/>
      <c r="P3887" s="18"/>
      <c r="Q3887" s="18"/>
      <c r="R3887" s="18"/>
      <c r="S3887" s="18"/>
    </row>
    <row r="3888" spans="1:19" x14ac:dyDescent="0.25">
      <c r="A3888" s="9"/>
      <c r="O3888" s="18"/>
      <c r="P3888" s="18"/>
      <c r="Q3888" s="18"/>
      <c r="R3888" s="18"/>
      <c r="S3888" s="18"/>
    </row>
    <row r="3889" spans="1:19" x14ac:dyDescent="0.25">
      <c r="A3889" s="9"/>
      <c r="O3889" s="18"/>
      <c r="P3889" s="18"/>
      <c r="Q3889" s="18"/>
      <c r="R3889" s="18"/>
      <c r="S3889" s="18"/>
    </row>
    <row r="3890" spans="1:19" x14ac:dyDescent="0.25">
      <c r="A3890" s="9"/>
      <c r="O3890" s="18"/>
      <c r="P3890" s="18"/>
      <c r="Q3890" s="18"/>
      <c r="R3890" s="18"/>
      <c r="S3890" s="18"/>
    </row>
    <row r="3891" spans="1:19" x14ac:dyDescent="0.25">
      <c r="A3891" s="9"/>
      <c r="O3891" s="18"/>
      <c r="P3891" s="18"/>
      <c r="Q3891" s="18"/>
      <c r="R3891" s="18"/>
      <c r="S3891" s="18"/>
    </row>
    <row r="3892" spans="1:19" x14ac:dyDescent="0.25">
      <c r="A3892" s="9"/>
      <c r="O3892" s="18"/>
      <c r="P3892" s="18"/>
      <c r="Q3892" s="18"/>
      <c r="R3892" s="18"/>
      <c r="S3892" s="18"/>
    </row>
    <row r="3893" spans="1:19" x14ac:dyDescent="0.25">
      <c r="A3893" s="9"/>
      <c r="O3893" s="18"/>
      <c r="P3893" s="18"/>
      <c r="Q3893" s="18"/>
      <c r="R3893" s="18"/>
      <c r="S3893" s="18"/>
    </row>
    <row r="3894" spans="1:19" x14ac:dyDescent="0.25">
      <c r="A3894" s="9"/>
      <c r="O3894" s="18"/>
      <c r="P3894" s="18"/>
      <c r="Q3894" s="18"/>
      <c r="R3894" s="18"/>
      <c r="S3894" s="18"/>
    </row>
    <row r="3895" spans="1:19" x14ac:dyDescent="0.25">
      <c r="A3895" s="9"/>
      <c r="O3895" s="18"/>
      <c r="P3895" s="18"/>
      <c r="Q3895" s="18"/>
      <c r="R3895" s="18"/>
      <c r="S3895" s="18"/>
    </row>
    <row r="3896" spans="1:19" x14ac:dyDescent="0.25">
      <c r="A3896" s="9"/>
      <c r="O3896" s="18"/>
      <c r="P3896" s="18"/>
      <c r="Q3896" s="18"/>
      <c r="R3896" s="18"/>
      <c r="S3896" s="18"/>
    </row>
    <row r="3897" spans="1:19" x14ac:dyDescent="0.25">
      <c r="A3897" s="9"/>
      <c r="O3897" s="18"/>
      <c r="P3897" s="18"/>
      <c r="Q3897" s="18"/>
      <c r="R3897" s="18"/>
      <c r="S3897" s="18"/>
    </row>
    <row r="3898" spans="1:19" x14ac:dyDescent="0.25">
      <c r="A3898" s="9"/>
      <c r="O3898" s="18"/>
      <c r="P3898" s="18"/>
      <c r="Q3898" s="18"/>
      <c r="R3898" s="18"/>
      <c r="S3898" s="18"/>
    </row>
    <row r="3899" spans="1:19" x14ac:dyDescent="0.25">
      <c r="A3899" s="9"/>
      <c r="O3899" s="18"/>
      <c r="P3899" s="18"/>
      <c r="Q3899" s="18"/>
      <c r="R3899" s="18"/>
      <c r="S3899" s="18"/>
    </row>
    <row r="3900" spans="1:19" x14ac:dyDescent="0.25">
      <c r="A3900" s="9"/>
      <c r="O3900" s="18"/>
      <c r="P3900" s="18"/>
      <c r="Q3900" s="18"/>
      <c r="R3900" s="18"/>
      <c r="S3900" s="18"/>
    </row>
    <row r="3901" spans="1:19" x14ac:dyDescent="0.25">
      <c r="A3901" s="9"/>
      <c r="O3901" s="18"/>
      <c r="P3901" s="18"/>
      <c r="Q3901" s="18"/>
      <c r="R3901" s="18"/>
      <c r="S3901" s="18"/>
    </row>
    <row r="3902" spans="1:19" x14ac:dyDescent="0.25">
      <c r="A3902" s="9"/>
      <c r="O3902" s="18"/>
      <c r="P3902" s="18"/>
      <c r="Q3902" s="18"/>
      <c r="R3902" s="18"/>
      <c r="S3902" s="18"/>
    </row>
    <row r="3903" spans="1:19" x14ac:dyDescent="0.25">
      <c r="A3903" s="9"/>
      <c r="O3903" s="18"/>
      <c r="P3903" s="18"/>
      <c r="Q3903" s="18"/>
      <c r="R3903" s="18"/>
      <c r="S3903" s="18"/>
    </row>
    <row r="3904" spans="1:19" x14ac:dyDescent="0.25">
      <c r="A3904" s="9"/>
      <c r="O3904" s="18"/>
      <c r="P3904" s="18"/>
      <c r="Q3904" s="18"/>
      <c r="R3904" s="18"/>
      <c r="S3904" s="18"/>
    </row>
    <row r="3905" spans="1:19" x14ac:dyDescent="0.25">
      <c r="A3905" s="9"/>
      <c r="O3905" s="18"/>
      <c r="P3905" s="18"/>
      <c r="Q3905" s="18"/>
      <c r="R3905" s="18"/>
      <c r="S3905" s="18"/>
    </row>
    <row r="3906" spans="1:19" x14ac:dyDescent="0.25">
      <c r="A3906" s="9"/>
      <c r="O3906" s="18"/>
      <c r="P3906" s="18"/>
      <c r="Q3906" s="18"/>
      <c r="R3906" s="18"/>
      <c r="S3906" s="18"/>
    </row>
    <row r="3907" spans="1:19" x14ac:dyDescent="0.25">
      <c r="A3907" s="9"/>
      <c r="O3907" s="18"/>
      <c r="P3907" s="18"/>
      <c r="Q3907" s="18"/>
      <c r="R3907" s="18"/>
      <c r="S3907" s="18"/>
    </row>
    <row r="3908" spans="1:19" x14ac:dyDescent="0.25">
      <c r="A3908" s="9"/>
      <c r="O3908" s="18"/>
      <c r="P3908" s="18"/>
      <c r="Q3908" s="18"/>
      <c r="R3908" s="18"/>
      <c r="S3908" s="18"/>
    </row>
    <row r="3909" spans="1:19" x14ac:dyDescent="0.25">
      <c r="A3909" s="9"/>
      <c r="O3909" s="18"/>
      <c r="P3909" s="18"/>
      <c r="Q3909" s="18"/>
      <c r="R3909" s="18"/>
      <c r="S3909" s="18"/>
    </row>
    <row r="3910" spans="1:19" x14ac:dyDescent="0.25">
      <c r="A3910" s="9"/>
      <c r="O3910" s="18"/>
      <c r="P3910" s="18"/>
      <c r="Q3910" s="18"/>
      <c r="R3910" s="18"/>
      <c r="S3910" s="18"/>
    </row>
    <row r="3911" spans="1:19" x14ac:dyDescent="0.25">
      <c r="A3911" s="9"/>
      <c r="O3911" s="18"/>
      <c r="P3911" s="18"/>
      <c r="Q3911" s="18"/>
      <c r="R3911" s="18"/>
      <c r="S3911" s="18"/>
    </row>
    <row r="3912" spans="1:19" x14ac:dyDescent="0.25">
      <c r="A3912" s="9"/>
      <c r="O3912" s="18"/>
      <c r="P3912" s="18"/>
      <c r="Q3912" s="18"/>
      <c r="R3912" s="18"/>
      <c r="S3912" s="18"/>
    </row>
    <row r="3913" spans="1:19" x14ac:dyDescent="0.25">
      <c r="A3913" s="9"/>
      <c r="O3913" s="18"/>
      <c r="P3913" s="18"/>
      <c r="Q3913" s="18"/>
      <c r="R3913" s="18"/>
      <c r="S3913" s="18"/>
    </row>
    <row r="3914" spans="1:19" x14ac:dyDescent="0.25">
      <c r="A3914" s="9"/>
      <c r="O3914" s="18"/>
      <c r="P3914" s="18"/>
      <c r="Q3914" s="18"/>
      <c r="R3914" s="18"/>
      <c r="S3914" s="18"/>
    </row>
    <row r="3915" spans="1:19" x14ac:dyDescent="0.25">
      <c r="A3915" s="9"/>
      <c r="O3915" s="18"/>
      <c r="P3915" s="18"/>
      <c r="Q3915" s="18"/>
      <c r="R3915" s="18"/>
      <c r="S3915" s="18"/>
    </row>
    <row r="3916" spans="1:19" x14ac:dyDescent="0.25">
      <c r="A3916" s="9"/>
      <c r="O3916" s="18"/>
      <c r="P3916" s="18"/>
      <c r="Q3916" s="18"/>
      <c r="R3916" s="18"/>
      <c r="S3916" s="18"/>
    </row>
    <row r="3917" spans="1:19" x14ac:dyDescent="0.25">
      <c r="A3917" s="9"/>
      <c r="O3917" s="18"/>
      <c r="P3917" s="18"/>
      <c r="Q3917" s="18"/>
      <c r="R3917" s="18"/>
      <c r="S3917" s="18"/>
    </row>
    <row r="3918" spans="1:19" x14ac:dyDescent="0.25">
      <c r="A3918" s="9"/>
      <c r="O3918" s="18"/>
      <c r="P3918" s="18"/>
      <c r="Q3918" s="18"/>
      <c r="R3918" s="18"/>
      <c r="S3918" s="18"/>
    </row>
    <row r="3919" spans="1:19" x14ac:dyDescent="0.25">
      <c r="A3919" s="9"/>
      <c r="O3919" s="18"/>
      <c r="P3919" s="18"/>
      <c r="Q3919" s="18"/>
      <c r="R3919" s="18"/>
      <c r="S3919" s="18"/>
    </row>
    <row r="3920" spans="1:19" x14ac:dyDescent="0.25">
      <c r="A3920" s="9"/>
      <c r="O3920" s="18"/>
      <c r="P3920" s="18"/>
      <c r="Q3920" s="18"/>
      <c r="R3920" s="18"/>
      <c r="S3920" s="18"/>
    </row>
    <row r="3921" spans="1:19" x14ac:dyDescent="0.25">
      <c r="A3921" s="9"/>
      <c r="O3921" s="18"/>
      <c r="P3921" s="18"/>
      <c r="Q3921" s="18"/>
      <c r="R3921" s="18"/>
      <c r="S3921" s="18"/>
    </row>
    <row r="3922" spans="1:19" x14ac:dyDescent="0.25">
      <c r="A3922" s="9"/>
      <c r="O3922" s="18"/>
      <c r="P3922" s="18"/>
      <c r="Q3922" s="18"/>
      <c r="R3922" s="18"/>
      <c r="S3922" s="18"/>
    </row>
    <row r="3923" spans="1:19" x14ac:dyDescent="0.25">
      <c r="A3923" s="9"/>
      <c r="O3923" s="18"/>
      <c r="P3923" s="18"/>
      <c r="Q3923" s="18"/>
      <c r="R3923" s="18"/>
      <c r="S3923" s="18"/>
    </row>
    <row r="3924" spans="1:19" x14ac:dyDescent="0.25">
      <c r="A3924" s="9"/>
      <c r="O3924" s="18"/>
      <c r="P3924" s="18"/>
      <c r="Q3924" s="18"/>
      <c r="R3924" s="18"/>
      <c r="S3924" s="18"/>
    </row>
    <row r="3925" spans="1:19" x14ac:dyDescent="0.25">
      <c r="A3925" s="9"/>
      <c r="O3925" s="18"/>
      <c r="P3925" s="18"/>
      <c r="Q3925" s="18"/>
      <c r="R3925" s="18"/>
      <c r="S3925" s="18"/>
    </row>
    <row r="3926" spans="1:19" x14ac:dyDescent="0.25">
      <c r="A3926" s="9"/>
      <c r="O3926" s="18"/>
      <c r="P3926" s="18"/>
      <c r="Q3926" s="18"/>
      <c r="R3926" s="18"/>
      <c r="S3926" s="18"/>
    </row>
    <row r="3927" spans="1:19" x14ac:dyDescent="0.25">
      <c r="A3927" s="9"/>
      <c r="O3927" s="18"/>
      <c r="P3927" s="18"/>
      <c r="Q3927" s="18"/>
      <c r="R3927" s="18"/>
      <c r="S3927" s="18"/>
    </row>
    <row r="3928" spans="1:19" x14ac:dyDescent="0.25">
      <c r="A3928" s="9"/>
      <c r="O3928" s="18"/>
      <c r="P3928" s="18"/>
      <c r="Q3928" s="18"/>
      <c r="R3928" s="18"/>
      <c r="S3928" s="18"/>
    </row>
    <row r="3929" spans="1:19" x14ac:dyDescent="0.25">
      <c r="A3929" s="9"/>
      <c r="O3929" s="18"/>
      <c r="P3929" s="18"/>
      <c r="Q3929" s="18"/>
      <c r="R3929" s="18"/>
      <c r="S3929" s="18"/>
    </row>
    <row r="3930" spans="1:19" x14ac:dyDescent="0.25">
      <c r="A3930" s="9"/>
      <c r="O3930" s="18"/>
      <c r="P3930" s="18"/>
      <c r="Q3930" s="18"/>
      <c r="R3930" s="18"/>
      <c r="S3930" s="18"/>
    </row>
    <row r="3931" spans="1:19" x14ac:dyDescent="0.25">
      <c r="A3931" s="9"/>
      <c r="O3931" s="18"/>
      <c r="P3931" s="18"/>
      <c r="Q3931" s="18"/>
      <c r="R3931" s="18"/>
      <c r="S3931" s="18"/>
    </row>
    <row r="3932" spans="1:19" x14ac:dyDescent="0.25">
      <c r="A3932" s="9"/>
      <c r="O3932" s="18"/>
      <c r="P3932" s="18"/>
      <c r="Q3932" s="18"/>
      <c r="R3932" s="18"/>
      <c r="S3932" s="18"/>
    </row>
    <row r="3933" spans="1:19" x14ac:dyDescent="0.25">
      <c r="A3933" s="9"/>
      <c r="O3933" s="18"/>
      <c r="P3933" s="18"/>
      <c r="Q3933" s="18"/>
      <c r="R3933" s="18"/>
      <c r="S3933" s="18"/>
    </row>
    <row r="3934" spans="1:19" x14ac:dyDescent="0.25">
      <c r="A3934" s="9"/>
      <c r="O3934" s="18"/>
      <c r="P3934" s="18"/>
      <c r="Q3934" s="18"/>
      <c r="R3934" s="18"/>
      <c r="S3934" s="18"/>
    </row>
    <row r="3935" spans="1:19" x14ac:dyDescent="0.25">
      <c r="A3935" s="9"/>
      <c r="O3935" s="18"/>
      <c r="P3935" s="18"/>
      <c r="Q3935" s="18"/>
      <c r="R3935" s="18"/>
      <c r="S3935" s="18"/>
    </row>
    <row r="3936" spans="1:19" x14ac:dyDescent="0.25">
      <c r="A3936" s="9"/>
      <c r="O3936" s="18"/>
      <c r="P3936" s="18"/>
      <c r="Q3936" s="18"/>
      <c r="R3936" s="18"/>
      <c r="S3936" s="18"/>
    </row>
    <row r="3937" spans="1:19" x14ac:dyDescent="0.25">
      <c r="A3937" s="9"/>
      <c r="O3937" s="18"/>
      <c r="P3937" s="18"/>
      <c r="Q3937" s="18"/>
      <c r="R3937" s="18"/>
      <c r="S3937" s="18"/>
    </row>
    <row r="3938" spans="1:19" x14ac:dyDescent="0.25">
      <c r="A3938" s="9"/>
      <c r="O3938" s="18"/>
      <c r="P3938" s="18"/>
      <c r="Q3938" s="18"/>
      <c r="R3938" s="18"/>
      <c r="S3938" s="18"/>
    </row>
    <row r="3939" spans="1:19" x14ac:dyDescent="0.25">
      <c r="A3939" s="9"/>
      <c r="O3939" s="18"/>
      <c r="P3939" s="18"/>
      <c r="Q3939" s="18"/>
      <c r="R3939" s="18"/>
      <c r="S3939" s="18"/>
    </row>
    <row r="3940" spans="1:19" x14ac:dyDescent="0.25">
      <c r="A3940" s="9"/>
      <c r="O3940" s="18"/>
      <c r="P3940" s="18"/>
      <c r="Q3940" s="18"/>
      <c r="R3940" s="18"/>
      <c r="S3940" s="18"/>
    </row>
    <row r="3941" spans="1:19" x14ac:dyDescent="0.25">
      <c r="A3941" s="9"/>
      <c r="O3941" s="18"/>
      <c r="P3941" s="18"/>
      <c r="Q3941" s="18"/>
      <c r="R3941" s="18"/>
      <c r="S3941" s="18"/>
    </row>
    <row r="3942" spans="1:19" x14ac:dyDescent="0.25">
      <c r="A3942" s="9"/>
      <c r="O3942" s="18"/>
      <c r="P3942" s="18"/>
      <c r="Q3942" s="18"/>
      <c r="R3942" s="18"/>
      <c r="S3942" s="18"/>
    </row>
    <row r="3943" spans="1:19" x14ac:dyDescent="0.25">
      <c r="A3943" s="9"/>
      <c r="O3943" s="18"/>
      <c r="P3943" s="18"/>
      <c r="Q3943" s="18"/>
      <c r="R3943" s="18"/>
      <c r="S3943" s="18"/>
    </row>
    <row r="3944" spans="1:19" x14ac:dyDescent="0.25">
      <c r="A3944" s="9"/>
      <c r="O3944" s="18"/>
      <c r="P3944" s="18"/>
      <c r="Q3944" s="18"/>
      <c r="R3944" s="18"/>
      <c r="S3944" s="18"/>
    </row>
    <row r="3945" spans="1:19" x14ac:dyDescent="0.25">
      <c r="A3945" s="9"/>
      <c r="O3945" s="18"/>
      <c r="P3945" s="18"/>
      <c r="Q3945" s="18"/>
      <c r="R3945" s="18"/>
      <c r="S3945" s="18"/>
    </row>
    <row r="3946" spans="1:19" x14ac:dyDescent="0.25">
      <c r="A3946" s="9"/>
      <c r="O3946" s="18"/>
      <c r="P3946" s="18"/>
      <c r="Q3946" s="18"/>
      <c r="R3946" s="18"/>
      <c r="S3946" s="18"/>
    </row>
    <row r="3947" spans="1:19" x14ac:dyDescent="0.25">
      <c r="A3947" s="9"/>
      <c r="O3947" s="18"/>
      <c r="P3947" s="18"/>
      <c r="Q3947" s="18"/>
      <c r="R3947" s="18"/>
      <c r="S3947" s="18"/>
    </row>
    <row r="3948" spans="1:19" x14ac:dyDescent="0.25">
      <c r="A3948" s="9"/>
      <c r="O3948" s="18"/>
      <c r="P3948" s="18"/>
      <c r="Q3948" s="18"/>
      <c r="R3948" s="18"/>
      <c r="S3948" s="18"/>
    </row>
    <row r="3949" spans="1:19" x14ac:dyDescent="0.25">
      <c r="A3949" s="9"/>
      <c r="O3949" s="18"/>
      <c r="P3949" s="18"/>
      <c r="Q3949" s="18"/>
      <c r="R3949" s="18"/>
      <c r="S3949" s="18"/>
    </row>
    <row r="3950" spans="1:19" x14ac:dyDescent="0.25">
      <c r="A3950" s="9"/>
      <c r="O3950" s="18"/>
      <c r="P3950" s="18"/>
      <c r="Q3950" s="18"/>
      <c r="R3950" s="18"/>
      <c r="S3950" s="18"/>
    </row>
    <row r="3951" spans="1:19" x14ac:dyDescent="0.25">
      <c r="A3951" s="9"/>
      <c r="O3951" s="18"/>
      <c r="P3951" s="18"/>
      <c r="Q3951" s="18"/>
      <c r="R3951" s="18"/>
      <c r="S3951" s="18"/>
    </row>
    <row r="3952" spans="1:19" x14ac:dyDescent="0.25">
      <c r="A3952" s="9"/>
      <c r="O3952" s="18"/>
      <c r="P3952" s="18"/>
      <c r="Q3952" s="18"/>
      <c r="R3952" s="18"/>
      <c r="S3952" s="18"/>
    </row>
    <row r="3953" spans="1:19" x14ac:dyDescent="0.25">
      <c r="A3953" s="9"/>
      <c r="O3953" s="18"/>
      <c r="P3953" s="18"/>
      <c r="Q3953" s="18"/>
      <c r="R3953" s="18"/>
      <c r="S3953" s="18"/>
    </row>
    <row r="3954" spans="1:19" x14ac:dyDescent="0.25">
      <c r="A3954" s="9"/>
      <c r="O3954" s="18"/>
      <c r="P3954" s="18"/>
      <c r="Q3954" s="18"/>
      <c r="R3954" s="18"/>
      <c r="S3954" s="18"/>
    </row>
    <row r="3955" spans="1:19" x14ac:dyDescent="0.25">
      <c r="A3955" s="9"/>
      <c r="O3955" s="18"/>
      <c r="P3955" s="18"/>
      <c r="Q3955" s="18"/>
      <c r="R3955" s="18"/>
      <c r="S3955" s="18"/>
    </row>
    <row r="3956" spans="1:19" x14ac:dyDescent="0.25">
      <c r="A3956" s="9"/>
      <c r="O3956" s="18"/>
      <c r="P3956" s="18"/>
      <c r="Q3956" s="18"/>
      <c r="R3956" s="18"/>
      <c r="S3956" s="18"/>
    </row>
    <row r="3957" spans="1:19" x14ac:dyDescent="0.25">
      <c r="A3957" s="9"/>
      <c r="O3957" s="18"/>
      <c r="P3957" s="18"/>
      <c r="Q3957" s="18"/>
      <c r="R3957" s="18"/>
      <c r="S3957" s="18"/>
    </row>
    <row r="3958" spans="1:19" x14ac:dyDescent="0.25">
      <c r="A3958" s="9"/>
      <c r="O3958" s="18"/>
      <c r="P3958" s="18"/>
      <c r="Q3958" s="18"/>
      <c r="R3958" s="18"/>
      <c r="S3958" s="18"/>
    </row>
    <row r="3959" spans="1:19" x14ac:dyDescent="0.25">
      <c r="A3959" s="9"/>
      <c r="O3959" s="18"/>
      <c r="P3959" s="18"/>
      <c r="Q3959" s="18"/>
      <c r="R3959" s="18"/>
      <c r="S3959" s="18"/>
    </row>
    <row r="3960" spans="1:19" x14ac:dyDescent="0.25">
      <c r="A3960" s="9"/>
      <c r="O3960" s="18"/>
      <c r="P3960" s="18"/>
      <c r="Q3960" s="18"/>
      <c r="R3960" s="18"/>
      <c r="S3960" s="18"/>
    </row>
    <row r="3961" spans="1:19" x14ac:dyDescent="0.25">
      <c r="A3961" s="9"/>
      <c r="O3961" s="18"/>
      <c r="P3961" s="18"/>
      <c r="Q3961" s="18"/>
      <c r="R3961" s="18"/>
      <c r="S3961" s="18"/>
    </row>
    <row r="3962" spans="1:19" x14ac:dyDescent="0.25">
      <c r="A3962" s="9"/>
      <c r="O3962" s="18"/>
      <c r="P3962" s="18"/>
      <c r="Q3962" s="18"/>
      <c r="R3962" s="18"/>
      <c r="S3962" s="18"/>
    </row>
    <row r="3963" spans="1:19" x14ac:dyDescent="0.25">
      <c r="A3963" s="9"/>
      <c r="O3963" s="18"/>
      <c r="P3963" s="18"/>
      <c r="Q3963" s="18"/>
      <c r="R3963" s="18"/>
      <c r="S3963" s="18"/>
    </row>
    <row r="3964" spans="1:19" x14ac:dyDescent="0.25">
      <c r="A3964" s="9"/>
      <c r="O3964" s="18"/>
      <c r="P3964" s="18"/>
      <c r="Q3964" s="18"/>
      <c r="R3964" s="18"/>
      <c r="S3964" s="18"/>
    </row>
    <row r="3965" spans="1:19" x14ac:dyDescent="0.25">
      <c r="A3965" s="9"/>
      <c r="O3965" s="18"/>
      <c r="P3965" s="18"/>
      <c r="Q3965" s="18"/>
      <c r="R3965" s="18"/>
      <c r="S3965" s="18"/>
    </row>
    <row r="3966" spans="1:19" x14ac:dyDescent="0.25">
      <c r="A3966" s="9"/>
      <c r="O3966" s="18"/>
      <c r="P3966" s="18"/>
      <c r="Q3966" s="18"/>
      <c r="R3966" s="18"/>
      <c r="S3966" s="18"/>
    </row>
    <row r="3967" spans="1:19" x14ac:dyDescent="0.25">
      <c r="A3967" s="9"/>
      <c r="O3967" s="18"/>
      <c r="P3967" s="18"/>
      <c r="Q3967" s="18"/>
      <c r="R3967" s="18"/>
      <c r="S3967" s="18"/>
    </row>
    <row r="3968" spans="1:19" x14ac:dyDescent="0.25">
      <c r="A3968" s="9"/>
      <c r="O3968" s="18"/>
      <c r="P3968" s="18"/>
      <c r="Q3968" s="18"/>
      <c r="R3968" s="18"/>
      <c r="S3968" s="18"/>
    </row>
    <row r="3969" spans="1:19" x14ac:dyDescent="0.25">
      <c r="A3969" s="9"/>
      <c r="O3969" s="18"/>
      <c r="P3969" s="18"/>
      <c r="Q3969" s="18"/>
      <c r="R3969" s="18"/>
      <c r="S3969" s="18"/>
    </row>
    <row r="3970" spans="1:19" x14ac:dyDescent="0.25">
      <c r="A3970" s="9"/>
      <c r="O3970" s="18"/>
      <c r="P3970" s="18"/>
      <c r="Q3970" s="18"/>
      <c r="R3970" s="18"/>
      <c r="S3970" s="18"/>
    </row>
    <row r="3971" spans="1:19" x14ac:dyDescent="0.25">
      <c r="A3971" s="9"/>
      <c r="O3971" s="18"/>
      <c r="P3971" s="18"/>
      <c r="Q3971" s="18"/>
      <c r="R3971" s="18"/>
      <c r="S3971" s="18"/>
    </row>
    <row r="3972" spans="1:19" x14ac:dyDescent="0.25">
      <c r="A3972" s="9"/>
      <c r="O3972" s="18"/>
      <c r="P3972" s="18"/>
      <c r="Q3972" s="18"/>
      <c r="R3972" s="18"/>
      <c r="S3972" s="18"/>
    </row>
    <row r="3973" spans="1:19" x14ac:dyDescent="0.25">
      <c r="A3973" s="9"/>
      <c r="O3973" s="18"/>
      <c r="P3973" s="18"/>
      <c r="Q3973" s="18"/>
      <c r="R3973" s="18"/>
      <c r="S3973" s="18"/>
    </row>
    <row r="3974" spans="1:19" x14ac:dyDescent="0.25">
      <c r="A3974" s="9"/>
      <c r="O3974" s="18"/>
      <c r="P3974" s="18"/>
      <c r="Q3974" s="18"/>
      <c r="R3974" s="18"/>
      <c r="S3974" s="18"/>
    </row>
    <row r="3975" spans="1:19" x14ac:dyDescent="0.25">
      <c r="A3975" s="9"/>
      <c r="O3975" s="18"/>
      <c r="P3975" s="18"/>
      <c r="Q3975" s="18"/>
      <c r="R3975" s="18"/>
      <c r="S3975" s="18"/>
    </row>
    <row r="3976" spans="1:19" x14ac:dyDescent="0.25">
      <c r="A3976" s="9"/>
      <c r="O3976" s="18"/>
      <c r="P3976" s="18"/>
      <c r="Q3976" s="18"/>
      <c r="R3976" s="18"/>
      <c r="S3976" s="18"/>
    </row>
    <row r="3977" spans="1:19" x14ac:dyDescent="0.25">
      <c r="A3977" s="9"/>
      <c r="O3977" s="18"/>
      <c r="P3977" s="18"/>
      <c r="Q3977" s="18"/>
      <c r="R3977" s="18"/>
      <c r="S3977" s="18"/>
    </row>
    <row r="3978" spans="1:19" x14ac:dyDescent="0.25">
      <c r="A3978" s="9"/>
      <c r="O3978" s="18"/>
      <c r="P3978" s="18"/>
      <c r="Q3978" s="18"/>
      <c r="R3978" s="18"/>
      <c r="S3978" s="18"/>
    </row>
    <row r="3979" spans="1:19" x14ac:dyDescent="0.25">
      <c r="A3979" s="9"/>
      <c r="O3979" s="18"/>
      <c r="P3979" s="18"/>
      <c r="Q3979" s="18"/>
      <c r="R3979" s="18"/>
      <c r="S3979" s="18"/>
    </row>
    <row r="3980" spans="1:19" x14ac:dyDescent="0.25">
      <c r="A3980" s="9"/>
      <c r="O3980" s="18"/>
      <c r="P3980" s="18"/>
      <c r="Q3980" s="18"/>
      <c r="R3980" s="18"/>
      <c r="S3980" s="18"/>
    </row>
    <row r="3981" spans="1:19" x14ac:dyDescent="0.25">
      <c r="A3981" s="9"/>
      <c r="O3981" s="18"/>
      <c r="P3981" s="18"/>
      <c r="Q3981" s="18"/>
      <c r="R3981" s="18"/>
      <c r="S3981" s="18"/>
    </row>
    <row r="3982" spans="1:19" x14ac:dyDescent="0.25">
      <c r="A3982" s="9"/>
      <c r="O3982" s="18"/>
      <c r="P3982" s="18"/>
      <c r="Q3982" s="18"/>
      <c r="R3982" s="18"/>
      <c r="S3982" s="18"/>
    </row>
    <row r="3983" spans="1:19" x14ac:dyDescent="0.25">
      <c r="A3983" s="9"/>
      <c r="O3983" s="18"/>
      <c r="P3983" s="18"/>
      <c r="Q3983" s="18"/>
      <c r="R3983" s="18"/>
      <c r="S3983" s="18"/>
    </row>
    <row r="3984" spans="1:19" x14ac:dyDescent="0.25">
      <c r="A3984" s="9"/>
      <c r="O3984" s="18"/>
      <c r="P3984" s="18"/>
      <c r="Q3984" s="18"/>
      <c r="R3984" s="18"/>
      <c r="S3984" s="18"/>
    </row>
    <row r="3985" spans="1:19" x14ac:dyDescent="0.25">
      <c r="A3985" s="9"/>
      <c r="O3985" s="18"/>
      <c r="P3985" s="18"/>
      <c r="Q3985" s="18"/>
      <c r="R3985" s="18"/>
      <c r="S3985" s="18"/>
    </row>
    <row r="3986" spans="1:19" x14ac:dyDescent="0.25">
      <c r="A3986" s="9"/>
      <c r="O3986" s="18"/>
      <c r="P3986" s="18"/>
      <c r="Q3986" s="18"/>
      <c r="R3986" s="18"/>
      <c r="S3986" s="18"/>
    </row>
    <row r="3987" spans="1:19" x14ac:dyDescent="0.25">
      <c r="A3987" s="9"/>
      <c r="O3987" s="18"/>
      <c r="P3987" s="18"/>
      <c r="Q3987" s="18"/>
      <c r="R3987" s="18"/>
      <c r="S3987" s="18"/>
    </row>
    <row r="3988" spans="1:19" x14ac:dyDescent="0.25">
      <c r="A3988" s="9"/>
      <c r="O3988" s="18"/>
      <c r="P3988" s="18"/>
      <c r="Q3988" s="18"/>
      <c r="R3988" s="18"/>
      <c r="S3988" s="18"/>
    </row>
    <row r="3989" spans="1:19" x14ac:dyDescent="0.25">
      <c r="A3989" s="9"/>
      <c r="O3989" s="18"/>
      <c r="P3989" s="18"/>
      <c r="Q3989" s="18"/>
      <c r="R3989" s="18"/>
      <c r="S3989" s="18"/>
    </row>
    <row r="3990" spans="1:19" x14ac:dyDescent="0.25">
      <c r="A3990" s="9"/>
      <c r="O3990" s="18"/>
      <c r="P3990" s="18"/>
      <c r="Q3990" s="18"/>
      <c r="R3990" s="18"/>
      <c r="S3990" s="18"/>
    </row>
    <row r="3991" spans="1:19" x14ac:dyDescent="0.25">
      <c r="A3991" s="9"/>
      <c r="O3991" s="18"/>
      <c r="P3991" s="18"/>
      <c r="Q3991" s="18"/>
      <c r="R3991" s="18"/>
      <c r="S3991" s="18"/>
    </row>
    <row r="3992" spans="1:19" x14ac:dyDescent="0.25">
      <c r="A3992" s="9"/>
      <c r="O3992" s="18"/>
      <c r="P3992" s="18"/>
      <c r="Q3992" s="18"/>
      <c r="R3992" s="18"/>
      <c r="S3992" s="18"/>
    </row>
    <row r="3993" spans="1:19" x14ac:dyDescent="0.25">
      <c r="A3993" s="9"/>
      <c r="O3993" s="18"/>
      <c r="P3993" s="18"/>
      <c r="Q3993" s="18"/>
      <c r="R3993" s="18"/>
      <c r="S3993" s="18"/>
    </row>
    <row r="3994" spans="1:19" x14ac:dyDescent="0.25">
      <c r="A3994" s="9"/>
      <c r="O3994" s="18"/>
      <c r="P3994" s="18"/>
      <c r="Q3994" s="18"/>
      <c r="R3994" s="18"/>
      <c r="S3994" s="18"/>
    </row>
    <row r="3995" spans="1:19" x14ac:dyDescent="0.25">
      <c r="A3995" s="9"/>
      <c r="O3995" s="18"/>
      <c r="P3995" s="18"/>
      <c r="Q3995" s="18"/>
      <c r="R3995" s="18"/>
      <c r="S3995" s="18"/>
    </row>
    <row r="3996" spans="1:19" x14ac:dyDescent="0.25">
      <c r="A3996" s="9"/>
      <c r="O3996" s="18"/>
      <c r="P3996" s="18"/>
      <c r="Q3996" s="18"/>
      <c r="R3996" s="18"/>
      <c r="S3996" s="18"/>
    </row>
    <row r="3997" spans="1:19" x14ac:dyDescent="0.25">
      <c r="A3997" s="9"/>
      <c r="O3997" s="18"/>
      <c r="P3997" s="18"/>
      <c r="Q3997" s="18"/>
      <c r="R3997" s="18"/>
      <c r="S3997" s="18"/>
    </row>
    <row r="3998" spans="1:19" x14ac:dyDescent="0.25">
      <c r="A3998" s="9"/>
      <c r="O3998" s="18"/>
      <c r="P3998" s="18"/>
      <c r="Q3998" s="18"/>
      <c r="R3998" s="18"/>
      <c r="S3998" s="18"/>
    </row>
    <row r="3999" spans="1:19" x14ac:dyDescent="0.25">
      <c r="A3999" s="9"/>
      <c r="O3999" s="18"/>
      <c r="P3999" s="18"/>
      <c r="Q3999" s="18"/>
      <c r="R3999" s="18"/>
      <c r="S3999" s="18"/>
    </row>
    <row r="4000" spans="1:19" x14ac:dyDescent="0.25">
      <c r="A4000" s="9"/>
      <c r="O4000" s="18"/>
      <c r="P4000" s="18"/>
      <c r="Q4000" s="18"/>
      <c r="R4000" s="18"/>
      <c r="S4000" s="18"/>
    </row>
    <row r="4001" spans="1:19" x14ac:dyDescent="0.25">
      <c r="A4001" s="9"/>
      <c r="O4001" s="18"/>
      <c r="P4001" s="18"/>
      <c r="Q4001" s="18"/>
      <c r="R4001" s="18"/>
      <c r="S4001" s="18"/>
    </row>
    <row r="4002" spans="1:19" x14ac:dyDescent="0.25">
      <c r="A4002" s="9"/>
      <c r="O4002" s="18"/>
      <c r="P4002" s="18"/>
      <c r="Q4002" s="18"/>
      <c r="R4002" s="18"/>
      <c r="S4002" s="18"/>
    </row>
    <row r="4003" spans="1:19" x14ac:dyDescent="0.25">
      <c r="A4003" s="9"/>
      <c r="O4003" s="18"/>
      <c r="P4003" s="18"/>
      <c r="Q4003" s="18"/>
      <c r="R4003" s="18"/>
      <c r="S4003" s="18"/>
    </row>
    <row r="4004" spans="1:19" x14ac:dyDescent="0.25">
      <c r="A4004" s="9"/>
      <c r="O4004" s="18"/>
      <c r="P4004" s="18"/>
      <c r="Q4004" s="18"/>
      <c r="R4004" s="18"/>
      <c r="S4004" s="18"/>
    </row>
    <row r="4005" spans="1:19" x14ac:dyDescent="0.25">
      <c r="A4005" s="9"/>
      <c r="O4005" s="18"/>
      <c r="P4005" s="18"/>
      <c r="Q4005" s="18"/>
      <c r="R4005" s="18"/>
      <c r="S4005" s="18"/>
    </row>
    <row r="4006" spans="1:19" x14ac:dyDescent="0.25">
      <c r="A4006" s="9"/>
      <c r="O4006" s="18"/>
      <c r="P4006" s="18"/>
      <c r="Q4006" s="18"/>
      <c r="R4006" s="18"/>
      <c r="S4006" s="18"/>
    </row>
    <row r="4007" spans="1:19" x14ac:dyDescent="0.25">
      <c r="A4007" s="9"/>
      <c r="O4007" s="18"/>
      <c r="P4007" s="18"/>
      <c r="Q4007" s="18"/>
      <c r="R4007" s="18"/>
      <c r="S4007" s="18"/>
    </row>
    <row r="4008" spans="1:19" x14ac:dyDescent="0.25">
      <c r="A4008" s="9"/>
      <c r="O4008" s="18"/>
      <c r="P4008" s="18"/>
      <c r="Q4008" s="18"/>
      <c r="R4008" s="18"/>
      <c r="S4008" s="18"/>
    </row>
    <row r="4009" spans="1:19" x14ac:dyDescent="0.25">
      <c r="A4009" s="9"/>
      <c r="O4009" s="18"/>
      <c r="P4009" s="18"/>
      <c r="Q4009" s="18"/>
      <c r="R4009" s="18"/>
      <c r="S4009" s="18"/>
    </row>
    <row r="4010" spans="1:19" x14ac:dyDescent="0.25">
      <c r="A4010" s="9"/>
      <c r="O4010" s="18"/>
      <c r="P4010" s="18"/>
      <c r="Q4010" s="18"/>
      <c r="R4010" s="18"/>
      <c r="S4010" s="18"/>
    </row>
    <row r="4011" spans="1:19" x14ac:dyDescent="0.25">
      <c r="A4011" s="9"/>
      <c r="O4011" s="18"/>
      <c r="P4011" s="18"/>
      <c r="Q4011" s="18"/>
      <c r="R4011" s="18"/>
      <c r="S4011" s="18"/>
    </row>
    <row r="4012" spans="1:19" x14ac:dyDescent="0.25">
      <c r="A4012" s="9"/>
      <c r="O4012" s="18"/>
      <c r="P4012" s="18"/>
      <c r="Q4012" s="18"/>
      <c r="R4012" s="18"/>
      <c r="S4012" s="18"/>
    </row>
    <row r="4013" spans="1:19" x14ac:dyDescent="0.25">
      <c r="A4013" s="9"/>
      <c r="O4013" s="18"/>
      <c r="P4013" s="18"/>
      <c r="Q4013" s="18"/>
      <c r="R4013" s="18"/>
      <c r="S4013" s="18"/>
    </row>
    <row r="4014" spans="1:19" x14ac:dyDescent="0.25">
      <c r="A4014" s="9"/>
      <c r="O4014" s="18"/>
      <c r="P4014" s="18"/>
      <c r="Q4014" s="18"/>
      <c r="R4014" s="18"/>
      <c r="S4014" s="18"/>
    </row>
    <row r="4015" spans="1:19" x14ac:dyDescent="0.25">
      <c r="A4015" s="9"/>
      <c r="O4015" s="18"/>
      <c r="P4015" s="18"/>
      <c r="Q4015" s="18"/>
      <c r="R4015" s="18"/>
      <c r="S4015" s="18"/>
    </row>
    <row r="4016" spans="1:19" x14ac:dyDescent="0.25">
      <c r="A4016" s="9"/>
      <c r="O4016" s="18"/>
      <c r="P4016" s="18"/>
      <c r="Q4016" s="18"/>
      <c r="R4016" s="18"/>
      <c r="S4016" s="18"/>
    </row>
    <row r="4017" spans="1:19" x14ac:dyDescent="0.25">
      <c r="A4017" s="9"/>
      <c r="O4017" s="18"/>
      <c r="P4017" s="18"/>
      <c r="Q4017" s="18"/>
      <c r="R4017" s="18"/>
      <c r="S4017" s="18"/>
    </row>
    <row r="4018" spans="1:19" x14ac:dyDescent="0.25">
      <c r="A4018" s="9"/>
      <c r="O4018" s="18"/>
      <c r="P4018" s="18"/>
      <c r="Q4018" s="18"/>
      <c r="R4018" s="18"/>
      <c r="S4018" s="18"/>
    </row>
    <row r="4019" spans="1:19" x14ac:dyDescent="0.25">
      <c r="A4019" s="9"/>
      <c r="O4019" s="18"/>
      <c r="P4019" s="18"/>
      <c r="Q4019" s="18"/>
      <c r="R4019" s="18"/>
      <c r="S4019" s="18"/>
    </row>
    <row r="4020" spans="1:19" x14ac:dyDescent="0.25">
      <c r="A4020" s="9"/>
      <c r="O4020" s="18"/>
      <c r="P4020" s="18"/>
      <c r="Q4020" s="18"/>
      <c r="R4020" s="18"/>
      <c r="S4020" s="18"/>
    </row>
    <row r="4021" spans="1:19" x14ac:dyDescent="0.25">
      <c r="A4021" s="9"/>
      <c r="O4021" s="18"/>
      <c r="P4021" s="18"/>
      <c r="Q4021" s="18"/>
      <c r="R4021" s="18"/>
      <c r="S4021" s="18"/>
    </row>
    <row r="4022" spans="1:19" x14ac:dyDescent="0.25">
      <c r="A4022" s="9"/>
      <c r="O4022" s="18"/>
      <c r="P4022" s="18"/>
      <c r="Q4022" s="18"/>
      <c r="R4022" s="18"/>
      <c r="S4022" s="18"/>
    </row>
    <row r="4023" spans="1:19" x14ac:dyDescent="0.25">
      <c r="A4023" s="9"/>
      <c r="O4023" s="18"/>
      <c r="P4023" s="18"/>
      <c r="Q4023" s="18"/>
      <c r="R4023" s="18"/>
      <c r="S4023" s="18"/>
    </row>
    <row r="4024" spans="1:19" x14ac:dyDescent="0.25">
      <c r="A4024" s="9"/>
      <c r="O4024" s="18"/>
      <c r="P4024" s="18"/>
      <c r="Q4024" s="18"/>
      <c r="R4024" s="18"/>
      <c r="S4024" s="18"/>
    </row>
    <row r="4025" spans="1:19" x14ac:dyDescent="0.25">
      <c r="A4025" s="9"/>
      <c r="O4025" s="18"/>
      <c r="P4025" s="18"/>
      <c r="Q4025" s="18"/>
      <c r="R4025" s="18"/>
      <c r="S4025" s="18"/>
    </row>
    <row r="4026" spans="1:19" x14ac:dyDescent="0.25">
      <c r="A4026" s="9"/>
      <c r="O4026" s="18"/>
      <c r="P4026" s="18"/>
      <c r="Q4026" s="18"/>
      <c r="R4026" s="18"/>
      <c r="S4026" s="18"/>
    </row>
    <row r="4027" spans="1:19" x14ac:dyDescent="0.25">
      <c r="A4027" s="9"/>
      <c r="O4027" s="18"/>
      <c r="P4027" s="18"/>
      <c r="Q4027" s="18"/>
      <c r="R4027" s="18"/>
      <c r="S4027" s="18"/>
    </row>
    <row r="4028" spans="1:19" x14ac:dyDescent="0.25">
      <c r="A4028" s="9"/>
      <c r="O4028" s="18"/>
      <c r="P4028" s="18"/>
      <c r="Q4028" s="18"/>
      <c r="R4028" s="18"/>
      <c r="S4028" s="18"/>
    </row>
    <row r="4029" spans="1:19" x14ac:dyDescent="0.25">
      <c r="A4029" s="9"/>
      <c r="O4029" s="18"/>
      <c r="P4029" s="18"/>
      <c r="Q4029" s="18"/>
      <c r="R4029" s="18"/>
      <c r="S4029" s="18"/>
    </row>
    <row r="4030" spans="1:19" x14ac:dyDescent="0.25">
      <c r="A4030" s="9"/>
      <c r="O4030" s="18"/>
      <c r="P4030" s="18"/>
      <c r="Q4030" s="18"/>
      <c r="R4030" s="18"/>
      <c r="S4030" s="18"/>
    </row>
    <row r="4031" spans="1:19" x14ac:dyDescent="0.25">
      <c r="A4031" s="9"/>
      <c r="O4031" s="18"/>
      <c r="P4031" s="18"/>
      <c r="Q4031" s="18"/>
      <c r="R4031" s="18"/>
      <c r="S4031" s="18"/>
    </row>
    <row r="4032" spans="1:19" x14ac:dyDescent="0.25">
      <c r="A4032" s="9"/>
      <c r="O4032" s="18"/>
      <c r="P4032" s="18"/>
      <c r="Q4032" s="18"/>
      <c r="R4032" s="18"/>
      <c r="S4032" s="18"/>
    </row>
    <row r="4033" spans="1:19" x14ac:dyDescent="0.25">
      <c r="A4033" s="9"/>
      <c r="O4033" s="18"/>
      <c r="P4033" s="18"/>
      <c r="Q4033" s="18"/>
      <c r="R4033" s="18"/>
      <c r="S4033" s="18"/>
    </row>
    <row r="4034" spans="1:19" x14ac:dyDescent="0.25">
      <c r="A4034" s="9"/>
      <c r="O4034" s="18"/>
      <c r="P4034" s="18"/>
      <c r="Q4034" s="18"/>
      <c r="R4034" s="18"/>
      <c r="S4034" s="18"/>
    </row>
    <row r="4035" spans="1:19" x14ac:dyDescent="0.25">
      <c r="A4035" s="9"/>
      <c r="O4035" s="18"/>
      <c r="P4035" s="18"/>
      <c r="Q4035" s="18"/>
      <c r="R4035" s="18"/>
      <c r="S4035" s="18"/>
    </row>
    <row r="4036" spans="1:19" x14ac:dyDescent="0.25">
      <c r="A4036" s="9"/>
      <c r="O4036" s="18"/>
      <c r="P4036" s="18"/>
      <c r="Q4036" s="18"/>
      <c r="R4036" s="18"/>
      <c r="S4036" s="18"/>
    </row>
    <row r="4037" spans="1:19" x14ac:dyDescent="0.25">
      <c r="A4037" s="9"/>
      <c r="O4037" s="18"/>
      <c r="P4037" s="18"/>
      <c r="Q4037" s="18"/>
      <c r="R4037" s="18"/>
      <c r="S4037" s="18"/>
    </row>
    <row r="4038" spans="1:19" x14ac:dyDescent="0.25">
      <c r="A4038" s="9"/>
      <c r="O4038" s="18"/>
      <c r="P4038" s="18"/>
      <c r="Q4038" s="18"/>
      <c r="R4038" s="18"/>
      <c r="S4038" s="18"/>
    </row>
    <row r="4039" spans="1:19" x14ac:dyDescent="0.25">
      <c r="A4039" s="9"/>
      <c r="O4039" s="18"/>
      <c r="P4039" s="18"/>
      <c r="Q4039" s="18"/>
      <c r="R4039" s="18"/>
      <c r="S4039" s="18"/>
    </row>
    <row r="4040" spans="1:19" x14ac:dyDescent="0.25">
      <c r="A4040" s="9"/>
      <c r="O4040" s="18"/>
      <c r="P4040" s="18"/>
      <c r="Q4040" s="18"/>
      <c r="R4040" s="18"/>
      <c r="S4040" s="18"/>
    </row>
    <row r="4041" spans="1:19" x14ac:dyDescent="0.25">
      <c r="A4041" s="9"/>
      <c r="O4041" s="18"/>
      <c r="P4041" s="18"/>
      <c r="Q4041" s="18"/>
      <c r="R4041" s="18"/>
      <c r="S4041" s="18"/>
    </row>
    <row r="4042" spans="1:19" x14ac:dyDescent="0.25">
      <c r="A4042" s="9"/>
      <c r="O4042" s="18"/>
      <c r="P4042" s="18"/>
      <c r="Q4042" s="18"/>
      <c r="R4042" s="18"/>
      <c r="S4042" s="18"/>
    </row>
    <row r="4043" spans="1:19" x14ac:dyDescent="0.25">
      <c r="A4043" s="9"/>
      <c r="O4043" s="18"/>
      <c r="P4043" s="18"/>
      <c r="Q4043" s="18"/>
      <c r="R4043" s="18"/>
      <c r="S4043" s="18"/>
    </row>
    <row r="4044" spans="1:19" x14ac:dyDescent="0.25">
      <c r="A4044" s="9"/>
      <c r="O4044" s="18"/>
      <c r="P4044" s="18"/>
      <c r="Q4044" s="18"/>
      <c r="R4044" s="18"/>
      <c r="S4044" s="18"/>
    </row>
    <row r="4045" spans="1:19" x14ac:dyDescent="0.25">
      <c r="A4045" s="9"/>
      <c r="O4045" s="18"/>
      <c r="P4045" s="18"/>
      <c r="Q4045" s="18"/>
      <c r="R4045" s="18"/>
      <c r="S4045" s="18"/>
    </row>
    <row r="4046" spans="1:19" x14ac:dyDescent="0.25">
      <c r="A4046" s="9"/>
      <c r="O4046" s="18"/>
      <c r="P4046" s="18"/>
      <c r="Q4046" s="18"/>
      <c r="R4046" s="18"/>
      <c r="S4046" s="18"/>
    </row>
    <row r="4047" spans="1:19" x14ac:dyDescent="0.25">
      <c r="A4047" s="9"/>
      <c r="O4047" s="18"/>
      <c r="P4047" s="18"/>
      <c r="Q4047" s="18"/>
      <c r="R4047" s="18"/>
      <c r="S4047" s="18"/>
    </row>
    <row r="4048" spans="1:19" x14ac:dyDescent="0.25">
      <c r="A4048" s="9"/>
      <c r="O4048" s="18"/>
      <c r="P4048" s="18"/>
      <c r="Q4048" s="18"/>
      <c r="R4048" s="18"/>
      <c r="S4048" s="18"/>
    </row>
    <row r="4049" spans="1:19" x14ac:dyDescent="0.25">
      <c r="A4049" s="9"/>
      <c r="O4049" s="18"/>
      <c r="P4049" s="18"/>
      <c r="Q4049" s="18"/>
      <c r="R4049" s="18"/>
      <c r="S4049" s="18"/>
    </row>
    <row r="4050" spans="1:19" x14ac:dyDescent="0.25">
      <c r="A4050" s="9"/>
      <c r="O4050" s="18"/>
      <c r="P4050" s="18"/>
      <c r="Q4050" s="18"/>
      <c r="R4050" s="18"/>
      <c r="S4050" s="18"/>
    </row>
    <row r="4051" spans="1:19" x14ac:dyDescent="0.25">
      <c r="A4051" s="9"/>
      <c r="O4051" s="18"/>
      <c r="P4051" s="18"/>
      <c r="Q4051" s="18"/>
      <c r="R4051" s="18"/>
      <c r="S4051" s="18"/>
    </row>
    <row r="4052" spans="1:19" x14ac:dyDescent="0.25">
      <c r="A4052" s="9"/>
      <c r="O4052" s="18"/>
      <c r="P4052" s="18"/>
      <c r="Q4052" s="18"/>
      <c r="R4052" s="18"/>
      <c r="S4052" s="18"/>
    </row>
    <row r="4053" spans="1:19" x14ac:dyDescent="0.25">
      <c r="A4053" s="9"/>
      <c r="O4053" s="18"/>
      <c r="P4053" s="18"/>
      <c r="Q4053" s="18"/>
      <c r="R4053" s="18"/>
      <c r="S4053" s="18"/>
    </row>
    <row r="4054" spans="1:19" x14ac:dyDescent="0.25">
      <c r="A4054" s="9"/>
      <c r="O4054" s="18"/>
      <c r="P4054" s="18"/>
      <c r="Q4054" s="18"/>
      <c r="R4054" s="18"/>
      <c r="S4054" s="18"/>
    </row>
    <row r="4055" spans="1:19" x14ac:dyDescent="0.25">
      <c r="A4055" s="9"/>
      <c r="O4055" s="18"/>
      <c r="P4055" s="18"/>
      <c r="Q4055" s="18"/>
      <c r="R4055" s="18"/>
      <c r="S4055" s="18"/>
    </row>
    <row r="4056" spans="1:19" x14ac:dyDescent="0.25">
      <c r="A4056" s="9"/>
      <c r="O4056" s="18"/>
      <c r="P4056" s="18"/>
      <c r="Q4056" s="18"/>
      <c r="R4056" s="18"/>
      <c r="S4056" s="18"/>
    </row>
    <row r="4057" spans="1:19" x14ac:dyDescent="0.25">
      <c r="A4057" s="9"/>
      <c r="O4057" s="18"/>
      <c r="P4057" s="18"/>
      <c r="Q4057" s="18"/>
      <c r="R4057" s="18"/>
      <c r="S4057" s="18"/>
    </row>
    <row r="4058" spans="1:19" x14ac:dyDescent="0.25">
      <c r="A4058" s="9"/>
      <c r="O4058" s="18"/>
      <c r="P4058" s="18"/>
      <c r="Q4058" s="18"/>
      <c r="R4058" s="18"/>
      <c r="S4058" s="18"/>
    </row>
    <row r="4059" spans="1:19" x14ac:dyDescent="0.25">
      <c r="A4059" s="9"/>
      <c r="O4059" s="18"/>
      <c r="P4059" s="18"/>
      <c r="Q4059" s="18"/>
      <c r="R4059" s="18"/>
      <c r="S4059" s="18"/>
    </row>
    <row r="4060" spans="1:19" x14ac:dyDescent="0.25">
      <c r="A4060" s="9"/>
      <c r="O4060" s="18"/>
      <c r="P4060" s="18"/>
      <c r="Q4060" s="18"/>
      <c r="R4060" s="18"/>
      <c r="S4060" s="18"/>
    </row>
    <row r="4061" spans="1:19" x14ac:dyDescent="0.25">
      <c r="A4061" s="9"/>
      <c r="O4061" s="18"/>
      <c r="P4061" s="18"/>
      <c r="Q4061" s="18"/>
      <c r="R4061" s="18"/>
      <c r="S4061" s="18"/>
    </row>
    <row r="4062" spans="1:19" x14ac:dyDescent="0.25">
      <c r="A4062" s="9"/>
      <c r="O4062" s="18"/>
      <c r="P4062" s="18"/>
      <c r="Q4062" s="18"/>
      <c r="R4062" s="18"/>
      <c r="S4062" s="18"/>
    </row>
    <row r="4063" spans="1:19" x14ac:dyDescent="0.25">
      <c r="A4063" s="9"/>
      <c r="O4063" s="18"/>
      <c r="P4063" s="18"/>
      <c r="Q4063" s="18"/>
      <c r="R4063" s="18"/>
      <c r="S4063" s="18"/>
    </row>
    <row r="4064" spans="1:19" x14ac:dyDescent="0.25">
      <c r="A4064" s="9"/>
      <c r="O4064" s="18"/>
      <c r="P4064" s="18"/>
      <c r="Q4064" s="18"/>
      <c r="R4064" s="18"/>
      <c r="S4064" s="18"/>
    </row>
    <row r="4065" spans="1:19" x14ac:dyDescent="0.25">
      <c r="A4065" s="9"/>
      <c r="O4065" s="18"/>
      <c r="P4065" s="18"/>
      <c r="Q4065" s="18"/>
      <c r="R4065" s="18"/>
      <c r="S4065" s="18"/>
    </row>
    <row r="4066" spans="1:19" x14ac:dyDescent="0.25">
      <c r="A4066" s="9"/>
      <c r="O4066" s="18"/>
      <c r="P4066" s="18"/>
      <c r="Q4066" s="18"/>
      <c r="R4066" s="18"/>
      <c r="S4066" s="18"/>
    </row>
    <row r="4067" spans="1:19" x14ac:dyDescent="0.25">
      <c r="A4067" s="9"/>
      <c r="O4067" s="18"/>
      <c r="P4067" s="18"/>
      <c r="Q4067" s="18"/>
      <c r="R4067" s="18"/>
      <c r="S4067" s="18"/>
    </row>
    <row r="4068" spans="1:19" x14ac:dyDescent="0.25">
      <c r="A4068" s="9"/>
      <c r="O4068" s="18"/>
      <c r="P4068" s="18"/>
      <c r="Q4068" s="18"/>
      <c r="R4068" s="18"/>
      <c r="S4068" s="18"/>
    </row>
    <row r="4069" spans="1:19" x14ac:dyDescent="0.25">
      <c r="A4069" s="9"/>
      <c r="O4069" s="18"/>
      <c r="P4069" s="18"/>
      <c r="Q4069" s="18"/>
      <c r="R4069" s="18"/>
      <c r="S4069" s="18"/>
    </row>
    <row r="4070" spans="1:19" x14ac:dyDescent="0.25">
      <c r="A4070" s="9"/>
      <c r="O4070" s="18"/>
      <c r="P4070" s="18"/>
      <c r="Q4070" s="18"/>
      <c r="R4070" s="18"/>
      <c r="S4070" s="18"/>
    </row>
    <row r="4071" spans="1:19" x14ac:dyDescent="0.25">
      <c r="A4071" s="9"/>
      <c r="O4071" s="18"/>
      <c r="P4071" s="18"/>
      <c r="Q4071" s="18"/>
      <c r="R4071" s="18"/>
      <c r="S4071" s="18"/>
    </row>
    <row r="4072" spans="1:19" x14ac:dyDescent="0.25">
      <c r="A4072" s="9"/>
      <c r="O4072" s="18"/>
      <c r="P4072" s="18"/>
      <c r="Q4072" s="18"/>
      <c r="R4072" s="18"/>
      <c r="S4072" s="18"/>
    </row>
    <row r="4073" spans="1:19" x14ac:dyDescent="0.25">
      <c r="A4073" s="9"/>
      <c r="O4073" s="18"/>
      <c r="P4073" s="18"/>
      <c r="Q4073" s="18"/>
      <c r="R4073" s="18"/>
      <c r="S4073" s="18"/>
    </row>
    <row r="4074" spans="1:19" x14ac:dyDescent="0.25">
      <c r="A4074" s="9"/>
      <c r="O4074" s="18"/>
      <c r="P4074" s="18"/>
      <c r="Q4074" s="18"/>
      <c r="R4074" s="18"/>
      <c r="S4074" s="18"/>
    </row>
    <row r="4075" spans="1:19" x14ac:dyDescent="0.25">
      <c r="A4075" s="9"/>
      <c r="O4075" s="18"/>
      <c r="P4075" s="18"/>
      <c r="Q4075" s="18"/>
      <c r="R4075" s="18"/>
      <c r="S4075" s="18"/>
    </row>
    <row r="4076" spans="1:19" x14ac:dyDescent="0.25">
      <c r="A4076" s="9"/>
      <c r="O4076" s="18"/>
      <c r="P4076" s="18"/>
      <c r="Q4076" s="18"/>
      <c r="R4076" s="18"/>
      <c r="S4076" s="18"/>
    </row>
    <row r="4077" spans="1:19" x14ac:dyDescent="0.25">
      <c r="A4077" s="9"/>
      <c r="O4077" s="18"/>
      <c r="P4077" s="18"/>
      <c r="Q4077" s="18"/>
      <c r="R4077" s="18"/>
      <c r="S4077" s="18"/>
    </row>
    <row r="4078" spans="1:19" x14ac:dyDescent="0.25">
      <c r="A4078" s="9"/>
      <c r="O4078" s="18"/>
      <c r="P4078" s="18"/>
      <c r="Q4078" s="18"/>
      <c r="R4078" s="18"/>
      <c r="S4078" s="18"/>
    </row>
    <row r="4079" spans="1:19" x14ac:dyDescent="0.25">
      <c r="A4079" s="9"/>
      <c r="O4079" s="18"/>
      <c r="P4079" s="18"/>
      <c r="Q4079" s="18"/>
      <c r="R4079" s="18"/>
      <c r="S4079" s="18"/>
    </row>
    <row r="4080" spans="1:19" x14ac:dyDescent="0.25">
      <c r="A4080" s="9"/>
      <c r="O4080" s="18"/>
      <c r="P4080" s="18"/>
      <c r="Q4080" s="18"/>
      <c r="R4080" s="18"/>
      <c r="S4080" s="18"/>
    </row>
    <row r="4081" spans="1:19" x14ac:dyDescent="0.25">
      <c r="A4081" s="9"/>
      <c r="O4081" s="18"/>
      <c r="P4081" s="18"/>
      <c r="Q4081" s="18"/>
      <c r="R4081" s="18"/>
      <c r="S4081" s="18"/>
    </row>
    <row r="4082" spans="1:19" x14ac:dyDescent="0.25">
      <c r="A4082" s="9"/>
      <c r="O4082" s="18"/>
      <c r="P4082" s="18"/>
      <c r="Q4082" s="18"/>
      <c r="R4082" s="18"/>
      <c r="S4082" s="18"/>
    </row>
    <row r="4083" spans="1:19" x14ac:dyDescent="0.25">
      <c r="A4083" s="9"/>
      <c r="O4083" s="18"/>
      <c r="P4083" s="18"/>
      <c r="Q4083" s="18"/>
      <c r="R4083" s="18"/>
      <c r="S4083" s="18"/>
    </row>
    <row r="4084" spans="1:19" x14ac:dyDescent="0.25">
      <c r="A4084" s="9"/>
      <c r="O4084" s="18"/>
      <c r="P4084" s="18"/>
      <c r="Q4084" s="18"/>
      <c r="R4084" s="18"/>
      <c r="S4084" s="18"/>
    </row>
    <row r="4085" spans="1:19" x14ac:dyDescent="0.25">
      <c r="A4085" s="9"/>
      <c r="O4085" s="18"/>
      <c r="P4085" s="18"/>
      <c r="Q4085" s="18"/>
      <c r="R4085" s="18"/>
      <c r="S4085" s="18"/>
    </row>
    <row r="4086" spans="1:19" x14ac:dyDescent="0.25">
      <c r="A4086" s="9"/>
      <c r="O4086" s="18"/>
      <c r="P4086" s="18"/>
      <c r="Q4086" s="18"/>
      <c r="R4086" s="18"/>
      <c r="S4086" s="18"/>
    </row>
    <row r="4087" spans="1:19" x14ac:dyDescent="0.25">
      <c r="A4087" s="9"/>
      <c r="O4087" s="18"/>
      <c r="P4087" s="18"/>
      <c r="Q4087" s="18"/>
      <c r="R4087" s="18"/>
      <c r="S4087" s="18"/>
    </row>
    <row r="4088" spans="1:19" x14ac:dyDescent="0.25">
      <c r="A4088" s="9"/>
      <c r="O4088" s="18"/>
      <c r="P4088" s="18"/>
      <c r="Q4088" s="18"/>
      <c r="R4088" s="18"/>
      <c r="S4088" s="18"/>
    </row>
    <row r="4089" spans="1:19" x14ac:dyDescent="0.25">
      <c r="A4089" s="9"/>
      <c r="O4089" s="18"/>
      <c r="P4089" s="18"/>
      <c r="Q4089" s="18"/>
      <c r="R4089" s="18"/>
      <c r="S4089" s="18"/>
    </row>
    <row r="4090" spans="1:19" x14ac:dyDescent="0.25">
      <c r="A4090" s="9"/>
      <c r="O4090" s="18"/>
      <c r="P4090" s="18"/>
      <c r="Q4090" s="18"/>
      <c r="R4090" s="18"/>
      <c r="S4090" s="18"/>
    </row>
    <row r="4091" spans="1:19" x14ac:dyDescent="0.25">
      <c r="A4091" s="9"/>
      <c r="O4091" s="18"/>
      <c r="P4091" s="18"/>
      <c r="Q4091" s="18"/>
      <c r="R4091" s="18"/>
      <c r="S4091" s="18"/>
    </row>
    <row r="4092" spans="1:19" x14ac:dyDescent="0.25">
      <c r="A4092" s="9"/>
      <c r="O4092" s="18"/>
      <c r="P4092" s="18"/>
      <c r="Q4092" s="18"/>
      <c r="R4092" s="18"/>
      <c r="S4092" s="18"/>
    </row>
    <row r="4093" spans="1:19" x14ac:dyDescent="0.25">
      <c r="A4093" s="9"/>
      <c r="O4093" s="18"/>
      <c r="P4093" s="18"/>
      <c r="Q4093" s="18"/>
      <c r="R4093" s="18"/>
      <c r="S4093" s="18"/>
    </row>
    <row r="4094" spans="1:19" x14ac:dyDescent="0.25">
      <c r="A4094" s="9"/>
      <c r="O4094" s="18"/>
      <c r="P4094" s="18"/>
      <c r="Q4094" s="18"/>
      <c r="R4094" s="18"/>
      <c r="S4094" s="18"/>
    </row>
    <row r="4095" spans="1:19" x14ac:dyDescent="0.25">
      <c r="A4095" s="9"/>
      <c r="O4095" s="18"/>
      <c r="P4095" s="18"/>
      <c r="Q4095" s="18"/>
      <c r="R4095" s="18"/>
      <c r="S4095" s="18"/>
    </row>
    <row r="4096" spans="1:19" x14ac:dyDescent="0.25">
      <c r="A4096" s="9"/>
      <c r="O4096" s="18"/>
      <c r="P4096" s="18"/>
      <c r="Q4096" s="18"/>
      <c r="R4096" s="18"/>
      <c r="S4096" s="18"/>
    </row>
    <row r="4097" spans="1:19" x14ac:dyDescent="0.25">
      <c r="A4097" s="9"/>
      <c r="O4097" s="18"/>
      <c r="P4097" s="18"/>
      <c r="Q4097" s="18"/>
      <c r="R4097" s="18"/>
      <c r="S4097" s="18"/>
    </row>
    <row r="4098" spans="1:19" x14ac:dyDescent="0.25">
      <c r="A4098" s="9"/>
      <c r="O4098" s="18"/>
      <c r="P4098" s="18"/>
      <c r="Q4098" s="18"/>
      <c r="R4098" s="18"/>
      <c r="S4098" s="18"/>
    </row>
    <row r="4099" spans="1:19" x14ac:dyDescent="0.25">
      <c r="A4099" s="9"/>
      <c r="O4099" s="18"/>
      <c r="P4099" s="18"/>
      <c r="Q4099" s="18"/>
      <c r="R4099" s="18"/>
      <c r="S4099" s="18"/>
    </row>
    <row r="4100" spans="1:19" x14ac:dyDescent="0.25">
      <c r="A4100" s="9"/>
      <c r="O4100" s="18"/>
      <c r="P4100" s="18"/>
      <c r="Q4100" s="18"/>
      <c r="R4100" s="18"/>
      <c r="S4100" s="18"/>
    </row>
    <row r="4101" spans="1:19" x14ac:dyDescent="0.25">
      <c r="A4101" s="9"/>
      <c r="O4101" s="18"/>
      <c r="P4101" s="18"/>
      <c r="Q4101" s="18"/>
      <c r="R4101" s="18"/>
      <c r="S4101" s="18"/>
    </row>
    <row r="4102" spans="1:19" x14ac:dyDescent="0.25">
      <c r="A4102" s="9"/>
      <c r="O4102" s="18"/>
      <c r="P4102" s="18"/>
      <c r="Q4102" s="18"/>
      <c r="R4102" s="18"/>
      <c r="S4102" s="18"/>
    </row>
    <row r="4103" spans="1:19" x14ac:dyDescent="0.25">
      <c r="A4103" s="9"/>
      <c r="O4103" s="18"/>
      <c r="P4103" s="18"/>
      <c r="Q4103" s="18"/>
      <c r="R4103" s="18"/>
      <c r="S4103" s="18"/>
    </row>
    <row r="4104" spans="1:19" x14ac:dyDescent="0.25">
      <c r="A4104" s="9"/>
      <c r="O4104" s="18"/>
      <c r="P4104" s="18"/>
      <c r="Q4104" s="18"/>
      <c r="R4104" s="18"/>
      <c r="S4104" s="18"/>
    </row>
    <row r="4105" spans="1:19" x14ac:dyDescent="0.25">
      <c r="A4105" s="9"/>
      <c r="O4105" s="18"/>
      <c r="P4105" s="18"/>
      <c r="Q4105" s="18"/>
      <c r="R4105" s="18"/>
      <c r="S4105" s="18"/>
    </row>
    <row r="4106" spans="1:19" x14ac:dyDescent="0.25">
      <c r="A4106" s="9"/>
      <c r="O4106" s="18"/>
      <c r="P4106" s="18"/>
      <c r="Q4106" s="18"/>
      <c r="R4106" s="18"/>
      <c r="S4106" s="18"/>
    </row>
    <row r="4107" spans="1:19" x14ac:dyDescent="0.25">
      <c r="A4107" s="9"/>
      <c r="O4107" s="18"/>
      <c r="P4107" s="18"/>
      <c r="Q4107" s="18"/>
      <c r="R4107" s="18"/>
      <c r="S4107" s="18"/>
    </row>
    <row r="4108" spans="1:19" x14ac:dyDescent="0.25">
      <c r="A4108" s="9"/>
      <c r="O4108" s="18"/>
      <c r="P4108" s="18"/>
      <c r="Q4108" s="18"/>
      <c r="R4108" s="18"/>
      <c r="S4108" s="18"/>
    </row>
    <row r="4109" spans="1:19" x14ac:dyDescent="0.25">
      <c r="A4109" s="9"/>
      <c r="O4109" s="18"/>
      <c r="P4109" s="18"/>
      <c r="Q4109" s="18"/>
      <c r="R4109" s="18"/>
      <c r="S4109" s="18"/>
    </row>
    <row r="4110" spans="1:19" x14ac:dyDescent="0.25">
      <c r="A4110" s="9"/>
      <c r="O4110" s="18"/>
      <c r="P4110" s="18"/>
      <c r="Q4110" s="18"/>
      <c r="R4110" s="18"/>
      <c r="S4110" s="18"/>
    </row>
    <row r="4111" spans="1:19" x14ac:dyDescent="0.25">
      <c r="A4111" s="9"/>
      <c r="O4111" s="18"/>
      <c r="P4111" s="18"/>
      <c r="Q4111" s="18"/>
      <c r="R4111" s="18"/>
      <c r="S4111" s="18"/>
    </row>
    <row r="4112" spans="1:19" x14ac:dyDescent="0.25">
      <c r="A4112" s="9"/>
      <c r="O4112" s="18"/>
      <c r="P4112" s="18"/>
      <c r="Q4112" s="18"/>
      <c r="R4112" s="18"/>
      <c r="S4112" s="18"/>
    </row>
    <row r="4113" spans="1:19" x14ac:dyDescent="0.25">
      <c r="A4113" s="9"/>
      <c r="O4113" s="18"/>
      <c r="P4113" s="18"/>
      <c r="Q4113" s="18"/>
      <c r="R4113" s="18"/>
      <c r="S4113" s="18"/>
    </row>
    <row r="4114" spans="1:19" x14ac:dyDescent="0.25">
      <c r="A4114" s="9"/>
      <c r="O4114" s="18"/>
      <c r="P4114" s="18"/>
      <c r="Q4114" s="18"/>
      <c r="R4114" s="18"/>
      <c r="S4114" s="18"/>
    </row>
    <row r="4115" spans="1:19" x14ac:dyDescent="0.25">
      <c r="A4115" s="9"/>
      <c r="O4115" s="18"/>
      <c r="P4115" s="18"/>
      <c r="Q4115" s="18"/>
      <c r="R4115" s="18"/>
      <c r="S4115" s="18"/>
    </row>
    <row r="4116" spans="1:19" x14ac:dyDescent="0.25">
      <c r="A4116" s="9"/>
      <c r="O4116" s="18"/>
      <c r="P4116" s="18"/>
      <c r="Q4116" s="18"/>
      <c r="R4116" s="18"/>
      <c r="S4116" s="18"/>
    </row>
    <row r="4117" spans="1:19" x14ac:dyDescent="0.25">
      <c r="A4117" s="9"/>
      <c r="O4117" s="18"/>
      <c r="P4117" s="18"/>
      <c r="Q4117" s="18"/>
      <c r="R4117" s="18"/>
      <c r="S4117" s="18"/>
    </row>
    <row r="4118" spans="1:19" x14ac:dyDescent="0.25">
      <c r="A4118" s="9"/>
      <c r="O4118" s="18"/>
      <c r="P4118" s="18"/>
      <c r="Q4118" s="18"/>
      <c r="R4118" s="18"/>
      <c r="S4118" s="18"/>
    </row>
    <row r="4119" spans="1:19" x14ac:dyDescent="0.25">
      <c r="A4119" s="9"/>
      <c r="O4119" s="18"/>
      <c r="P4119" s="18"/>
      <c r="Q4119" s="18"/>
      <c r="R4119" s="18"/>
      <c r="S4119" s="18"/>
    </row>
    <row r="4120" spans="1:19" x14ac:dyDescent="0.25">
      <c r="A4120" s="9"/>
      <c r="O4120" s="18"/>
      <c r="P4120" s="18"/>
      <c r="Q4120" s="18"/>
      <c r="R4120" s="18"/>
      <c r="S4120" s="18"/>
    </row>
    <row r="4121" spans="1:19" x14ac:dyDescent="0.25">
      <c r="A4121" s="9"/>
      <c r="O4121" s="18"/>
      <c r="P4121" s="18"/>
      <c r="Q4121" s="18"/>
      <c r="R4121" s="18"/>
      <c r="S4121" s="18"/>
    </row>
    <row r="4122" spans="1:19" x14ac:dyDescent="0.25">
      <c r="A4122" s="9"/>
      <c r="O4122" s="18"/>
      <c r="P4122" s="18"/>
      <c r="Q4122" s="18"/>
      <c r="R4122" s="18"/>
      <c r="S4122" s="18"/>
    </row>
    <row r="4123" spans="1:19" x14ac:dyDescent="0.25">
      <c r="A4123" s="9"/>
      <c r="O4123" s="18"/>
      <c r="P4123" s="18"/>
      <c r="Q4123" s="18"/>
      <c r="R4123" s="18"/>
      <c r="S4123" s="18"/>
    </row>
    <row r="4124" spans="1:19" x14ac:dyDescent="0.25">
      <c r="A4124" s="9"/>
      <c r="O4124" s="18"/>
      <c r="P4124" s="18"/>
      <c r="Q4124" s="18"/>
      <c r="R4124" s="18"/>
      <c r="S4124" s="18"/>
    </row>
    <row r="4125" spans="1:19" x14ac:dyDescent="0.25">
      <c r="A4125" s="9"/>
      <c r="O4125" s="18"/>
      <c r="P4125" s="18"/>
      <c r="Q4125" s="18"/>
      <c r="R4125" s="18"/>
      <c r="S4125" s="18"/>
    </row>
    <row r="4126" spans="1:19" x14ac:dyDescent="0.25">
      <c r="A4126" s="9"/>
      <c r="O4126" s="18"/>
      <c r="P4126" s="18"/>
      <c r="Q4126" s="18"/>
      <c r="R4126" s="18"/>
      <c r="S4126" s="18"/>
    </row>
    <row r="4127" spans="1:19" x14ac:dyDescent="0.25">
      <c r="A4127" s="9"/>
      <c r="O4127" s="18"/>
      <c r="P4127" s="18"/>
      <c r="Q4127" s="18"/>
      <c r="R4127" s="18"/>
      <c r="S4127" s="18"/>
    </row>
    <row r="4128" spans="1:19" x14ac:dyDescent="0.25">
      <c r="A4128" s="9"/>
      <c r="O4128" s="18"/>
      <c r="P4128" s="18"/>
      <c r="Q4128" s="18"/>
      <c r="R4128" s="18"/>
      <c r="S4128" s="18"/>
    </row>
    <row r="4129" spans="1:19" x14ac:dyDescent="0.25">
      <c r="A4129" s="9"/>
      <c r="O4129" s="18"/>
      <c r="P4129" s="18"/>
      <c r="Q4129" s="18"/>
      <c r="R4129" s="18"/>
      <c r="S4129" s="18"/>
    </row>
    <row r="4130" spans="1:19" x14ac:dyDescent="0.25">
      <c r="A4130" s="9"/>
      <c r="O4130" s="18"/>
      <c r="P4130" s="18"/>
      <c r="Q4130" s="18"/>
      <c r="R4130" s="18"/>
      <c r="S4130" s="18"/>
    </row>
    <row r="4131" spans="1:19" x14ac:dyDescent="0.25">
      <c r="A4131" s="9"/>
      <c r="O4131" s="18"/>
      <c r="P4131" s="18"/>
      <c r="Q4131" s="18"/>
      <c r="R4131" s="18"/>
      <c r="S4131" s="18"/>
    </row>
    <row r="4132" spans="1:19" x14ac:dyDescent="0.25">
      <c r="A4132" s="9"/>
      <c r="O4132" s="18"/>
      <c r="P4132" s="18"/>
      <c r="Q4132" s="18"/>
      <c r="R4132" s="18"/>
      <c r="S4132" s="18"/>
    </row>
    <row r="4133" spans="1:19" x14ac:dyDescent="0.25">
      <c r="A4133" s="9"/>
      <c r="O4133" s="18"/>
      <c r="P4133" s="18"/>
      <c r="Q4133" s="18"/>
      <c r="R4133" s="18"/>
      <c r="S4133" s="18"/>
    </row>
    <row r="4134" spans="1:19" x14ac:dyDescent="0.25">
      <c r="A4134" s="9"/>
      <c r="O4134" s="18"/>
      <c r="P4134" s="18"/>
      <c r="Q4134" s="18"/>
      <c r="R4134" s="18"/>
      <c r="S4134" s="18"/>
    </row>
    <row r="4135" spans="1:19" x14ac:dyDescent="0.25">
      <c r="A4135" s="9"/>
      <c r="O4135" s="18"/>
      <c r="P4135" s="18"/>
      <c r="Q4135" s="18"/>
      <c r="R4135" s="18"/>
      <c r="S4135" s="18"/>
    </row>
    <row r="4136" spans="1:19" x14ac:dyDescent="0.25">
      <c r="A4136" s="9"/>
      <c r="O4136" s="18"/>
      <c r="P4136" s="18"/>
      <c r="Q4136" s="18"/>
      <c r="R4136" s="18"/>
      <c r="S4136" s="18"/>
    </row>
    <row r="4137" spans="1:19" x14ac:dyDescent="0.25">
      <c r="A4137" s="9"/>
      <c r="O4137" s="18"/>
      <c r="P4137" s="18"/>
      <c r="Q4137" s="18"/>
      <c r="R4137" s="18"/>
      <c r="S4137" s="18"/>
    </row>
    <row r="4138" spans="1:19" x14ac:dyDescent="0.25">
      <c r="A4138" s="9"/>
      <c r="O4138" s="18"/>
      <c r="P4138" s="18"/>
      <c r="Q4138" s="18"/>
      <c r="R4138" s="18"/>
      <c r="S4138" s="18"/>
    </row>
    <row r="4139" spans="1:19" x14ac:dyDescent="0.25">
      <c r="A4139" s="9"/>
      <c r="O4139" s="18"/>
      <c r="P4139" s="18"/>
      <c r="Q4139" s="18"/>
      <c r="R4139" s="18"/>
      <c r="S4139" s="18"/>
    </row>
    <row r="4140" spans="1:19" x14ac:dyDescent="0.25">
      <c r="A4140" s="9"/>
      <c r="O4140" s="18"/>
      <c r="P4140" s="18"/>
      <c r="Q4140" s="18"/>
      <c r="R4140" s="18"/>
      <c r="S4140" s="18"/>
    </row>
    <row r="4141" spans="1:19" x14ac:dyDescent="0.25">
      <c r="A4141" s="9"/>
      <c r="O4141" s="18"/>
      <c r="P4141" s="18"/>
      <c r="Q4141" s="18"/>
      <c r="R4141" s="18"/>
      <c r="S4141" s="18"/>
    </row>
    <row r="4142" spans="1:19" x14ac:dyDescent="0.25">
      <c r="A4142" s="9"/>
      <c r="O4142" s="18"/>
      <c r="P4142" s="18"/>
      <c r="Q4142" s="18"/>
      <c r="R4142" s="18"/>
      <c r="S4142" s="18"/>
    </row>
    <row r="4143" spans="1:19" x14ac:dyDescent="0.25">
      <c r="A4143" s="9"/>
      <c r="O4143" s="18"/>
      <c r="P4143" s="18"/>
      <c r="Q4143" s="18"/>
      <c r="R4143" s="18"/>
      <c r="S4143" s="18"/>
    </row>
    <row r="4144" spans="1:19" x14ac:dyDescent="0.25">
      <c r="A4144" s="9"/>
      <c r="O4144" s="18"/>
      <c r="P4144" s="18"/>
      <c r="Q4144" s="18"/>
      <c r="R4144" s="18"/>
      <c r="S4144" s="18"/>
    </row>
    <row r="4145" spans="1:19" x14ac:dyDescent="0.25">
      <c r="A4145" s="9"/>
      <c r="O4145" s="18"/>
      <c r="P4145" s="18"/>
      <c r="Q4145" s="18"/>
      <c r="R4145" s="18"/>
      <c r="S4145" s="18"/>
    </row>
    <row r="4146" spans="1:19" x14ac:dyDescent="0.25">
      <c r="A4146" s="9"/>
      <c r="O4146" s="18"/>
      <c r="P4146" s="18"/>
      <c r="Q4146" s="18"/>
      <c r="R4146" s="18"/>
      <c r="S4146" s="18"/>
    </row>
    <row r="4147" spans="1:19" x14ac:dyDescent="0.25">
      <c r="A4147" s="9"/>
      <c r="O4147" s="18"/>
      <c r="P4147" s="18"/>
      <c r="Q4147" s="18"/>
      <c r="R4147" s="18"/>
      <c r="S4147" s="18"/>
    </row>
    <row r="4148" spans="1:19" x14ac:dyDescent="0.25">
      <c r="A4148" s="9"/>
      <c r="O4148" s="18"/>
      <c r="P4148" s="18"/>
      <c r="Q4148" s="18"/>
      <c r="R4148" s="18"/>
      <c r="S4148" s="18"/>
    </row>
    <row r="4149" spans="1:19" x14ac:dyDescent="0.25">
      <c r="A4149" s="9"/>
      <c r="O4149" s="18"/>
      <c r="P4149" s="18"/>
      <c r="Q4149" s="18"/>
      <c r="R4149" s="18"/>
      <c r="S4149" s="18"/>
    </row>
    <row r="4150" spans="1:19" x14ac:dyDescent="0.25">
      <c r="A4150" s="9"/>
      <c r="O4150" s="18"/>
      <c r="P4150" s="18"/>
      <c r="Q4150" s="18"/>
      <c r="R4150" s="18"/>
      <c r="S4150" s="18"/>
    </row>
    <row r="4151" spans="1:19" x14ac:dyDescent="0.25">
      <c r="A4151" s="9"/>
      <c r="O4151" s="18"/>
      <c r="P4151" s="18"/>
      <c r="Q4151" s="18"/>
      <c r="R4151" s="18"/>
      <c r="S4151" s="18"/>
    </row>
    <row r="4152" spans="1:19" x14ac:dyDescent="0.25">
      <c r="A4152" s="9"/>
      <c r="O4152" s="18"/>
      <c r="P4152" s="18"/>
      <c r="Q4152" s="18"/>
      <c r="R4152" s="18"/>
      <c r="S4152" s="18"/>
    </row>
    <row r="4153" spans="1:19" x14ac:dyDescent="0.25">
      <c r="A4153" s="9"/>
      <c r="O4153" s="18"/>
      <c r="P4153" s="18"/>
      <c r="Q4153" s="18"/>
      <c r="R4153" s="18"/>
      <c r="S4153" s="18"/>
    </row>
    <row r="4154" spans="1:19" x14ac:dyDescent="0.25">
      <c r="A4154" s="9"/>
      <c r="O4154" s="18"/>
      <c r="P4154" s="18"/>
      <c r="Q4154" s="18"/>
      <c r="R4154" s="18"/>
      <c r="S4154" s="18"/>
    </row>
    <row r="4155" spans="1:19" x14ac:dyDescent="0.25">
      <c r="A4155" s="9"/>
      <c r="O4155" s="18"/>
      <c r="P4155" s="18"/>
      <c r="Q4155" s="18"/>
      <c r="R4155" s="18"/>
      <c r="S4155" s="18"/>
    </row>
    <row r="4156" spans="1:19" x14ac:dyDescent="0.25">
      <c r="A4156" s="9"/>
      <c r="O4156" s="18"/>
      <c r="P4156" s="18"/>
      <c r="Q4156" s="18"/>
      <c r="R4156" s="18"/>
      <c r="S4156" s="18"/>
    </row>
    <row r="4157" spans="1:19" x14ac:dyDescent="0.25">
      <c r="A4157" s="9"/>
      <c r="O4157" s="18"/>
      <c r="P4157" s="18"/>
      <c r="Q4157" s="18"/>
      <c r="R4157" s="18"/>
      <c r="S4157" s="18"/>
    </row>
    <row r="4158" spans="1:19" x14ac:dyDescent="0.25">
      <c r="A4158" s="9"/>
      <c r="O4158" s="18"/>
      <c r="P4158" s="18"/>
      <c r="Q4158" s="18"/>
      <c r="R4158" s="18"/>
      <c r="S4158" s="18"/>
    </row>
    <row r="4159" spans="1:19" x14ac:dyDescent="0.25">
      <c r="A4159" s="9"/>
      <c r="O4159" s="18"/>
      <c r="P4159" s="18"/>
      <c r="Q4159" s="18"/>
      <c r="R4159" s="18"/>
      <c r="S4159" s="18"/>
    </row>
    <row r="4160" spans="1:19" x14ac:dyDescent="0.25">
      <c r="A4160" s="9"/>
      <c r="O4160" s="18"/>
      <c r="P4160" s="18"/>
      <c r="Q4160" s="18"/>
      <c r="R4160" s="18"/>
      <c r="S4160" s="18"/>
    </row>
    <row r="4161" spans="1:19" x14ac:dyDescent="0.25">
      <c r="A4161" s="9"/>
      <c r="O4161" s="18"/>
      <c r="P4161" s="18"/>
      <c r="Q4161" s="18"/>
      <c r="R4161" s="18"/>
      <c r="S4161" s="18"/>
    </row>
    <row r="4162" spans="1:19" x14ac:dyDescent="0.25">
      <c r="A4162" s="9"/>
      <c r="O4162" s="18"/>
      <c r="P4162" s="18"/>
      <c r="Q4162" s="18"/>
      <c r="R4162" s="18"/>
      <c r="S4162" s="18"/>
    </row>
    <row r="4163" spans="1:19" x14ac:dyDescent="0.25">
      <c r="A4163" s="9"/>
      <c r="O4163" s="18"/>
      <c r="P4163" s="18"/>
      <c r="Q4163" s="18"/>
      <c r="R4163" s="18"/>
      <c r="S4163" s="18"/>
    </row>
    <row r="4164" spans="1:19" x14ac:dyDescent="0.25">
      <c r="A4164" s="9"/>
      <c r="O4164" s="18"/>
      <c r="P4164" s="18"/>
      <c r="Q4164" s="18"/>
      <c r="R4164" s="18"/>
      <c r="S4164" s="18"/>
    </row>
    <row r="4165" spans="1:19" x14ac:dyDescent="0.25">
      <c r="A4165" s="9"/>
      <c r="O4165" s="18"/>
      <c r="P4165" s="18"/>
      <c r="Q4165" s="18"/>
      <c r="R4165" s="18"/>
      <c r="S4165" s="18"/>
    </row>
    <row r="4166" spans="1:19" x14ac:dyDescent="0.25">
      <c r="A4166" s="9"/>
      <c r="O4166" s="18"/>
      <c r="P4166" s="18"/>
      <c r="Q4166" s="18"/>
      <c r="R4166" s="18"/>
      <c r="S4166" s="18"/>
    </row>
    <row r="4167" spans="1:19" x14ac:dyDescent="0.25">
      <c r="A4167" s="9"/>
      <c r="O4167" s="18"/>
      <c r="P4167" s="18"/>
      <c r="Q4167" s="18"/>
      <c r="R4167" s="18"/>
      <c r="S4167" s="18"/>
    </row>
    <row r="4168" spans="1:19" x14ac:dyDescent="0.25">
      <c r="A4168" s="9"/>
      <c r="O4168" s="18"/>
      <c r="P4168" s="18"/>
      <c r="Q4168" s="18"/>
      <c r="R4168" s="18"/>
      <c r="S4168" s="18"/>
    </row>
    <row r="4169" spans="1:19" x14ac:dyDescent="0.25">
      <c r="A4169" s="9"/>
      <c r="O4169" s="18"/>
      <c r="P4169" s="18"/>
      <c r="Q4169" s="18"/>
      <c r="R4169" s="18"/>
      <c r="S4169" s="18"/>
    </row>
    <row r="4170" spans="1:19" x14ac:dyDescent="0.25">
      <c r="A4170" s="9"/>
      <c r="O4170" s="18"/>
      <c r="P4170" s="18"/>
      <c r="Q4170" s="18"/>
      <c r="R4170" s="18"/>
      <c r="S4170" s="18"/>
    </row>
    <row r="4171" spans="1:19" x14ac:dyDescent="0.25">
      <c r="A4171" s="9"/>
      <c r="O4171" s="18"/>
      <c r="P4171" s="18"/>
      <c r="Q4171" s="18"/>
      <c r="R4171" s="18"/>
      <c r="S4171" s="18"/>
    </row>
    <row r="4172" spans="1:19" x14ac:dyDescent="0.25">
      <c r="A4172" s="9"/>
      <c r="O4172" s="18"/>
      <c r="P4172" s="18"/>
      <c r="Q4172" s="18"/>
      <c r="R4172" s="18"/>
      <c r="S4172" s="18"/>
    </row>
    <row r="4173" spans="1:19" x14ac:dyDescent="0.25">
      <c r="A4173" s="9"/>
      <c r="O4173" s="18"/>
      <c r="P4173" s="18"/>
      <c r="Q4173" s="18"/>
      <c r="R4173" s="18"/>
      <c r="S4173" s="18"/>
    </row>
    <row r="4174" spans="1:19" x14ac:dyDescent="0.25">
      <c r="A4174" s="9"/>
      <c r="O4174" s="18"/>
      <c r="P4174" s="18"/>
      <c r="Q4174" s="18"/>
      <c r="R4174" s="18"/>
      <c r="S4174" s="18"/>
    </row>
    <row r="4175" spans="1:19" x14ac:dyDescent="0.25">
      <c r="A4175" s="9"/>
      <c r="O4175" s="18"/>
      <c r="P4175" s="18"/>
      <c r="Q4175" s="18"/>
      <c r="R4175" s="18"/>
      <c r="S4175" s="18"/>
    </row>
    <row r="4176" spans="1:19" x14ac:dyDescent="0.25">
      <c r="A4176" s="9"/>
      <c r="O4176" s="18"/>
      <c r="P4176" s="18"/>
      <c r="Q4176" s="18"/>
      <c r="R4176" s="18"/>
      <c r="S4176" s="18"/>
    </row>
    <row r="4177" spans="1:19" x14ac:dyDescent="0.25">
      <c r="A4177" s="9"/>
      <c r="O4177" s="18"/>
      <c r="P4177" s="18"/>
      <c r="Q4177" s="18"/>
      <c r="R4177" s="18"/>
      <c r="S4177" s="18"/>
    </row>
    <row r="4178" spans="1:19" x14ac:dyDescent="0.25">
      <c r="A4178" s="9"/>
      <c r="O4178" s="18"/>
      <c r="P4178" s="18"/>
      <c r="Q4178" s="18"/>
      <c r="R4178" s="18"/>
      <c r="S4178" s="18"/>
    </row>
    <row r="4179" spans="1:19" x14ac:dyDescent="0.25">
      <c r="A4179" s="9"/>
      <c r="O4179" s="18"/>
      <c r="P4179" s="18"/>
      <c r="Q4179" s="18"/>
      <c r="R4179" s="18"/>
      <c r="S4179" s="18"/>
    </row>
    <row r="4180" spans="1:19" x14ac:dyDescent="0.25">
      <c r="A4180" s="9"/>
      <c r="O4180" s="18"/>
      <c r="P4180" s="18"/>
      <c r="Q4180" s="18"/>
      <c r="R4180" s="18"/>
      <c r="S4180" s="18"/>
    </row>
    <row r="4181" spans="1:19" x14ac:dyDescent="0.25">
      <c r="A4181" s="9"/>
      <c r="O4181" s="18"/>
      <c r="P4181" s="18"/>
      <c r="Q4181" s="18"/>
      <c r="R4181" s="18"/>
      <c r="S4181" s="18"/>
    </row>
    <row r="4182" spans="1:19" x14ac:dyDescent="0.25">
      <c r="A4182" s="9"/>
      <c r="O4182" s="18"/>
      <c r="P4182" s="18"/>
      <c r="Q4182" s="18"/>
      <c r="R4182" s="18"/>
      <c r="S4182" s="18"/>
    </row>
    <row r="4183" spans="1:19" x14ac:dyDescent="0.25">
      <c r="A4183" s="9"/>
      <c r="O4183" s="18"/>
      <c r="P4183" s="18"/>
      <c r="Q4183" s="18"/>
      <c r="R4183" s="18"/>
      <c r="S4183" s="18"/>
    </row>
    <row r="4184" spans="1:19" x14ac:dyDescent="0.25">
      <c r="A4184" s="9"/>
      <c r="O4184" s="18"/>
      <c r="P4184" s="18"/>
      <c r="Q4184" s="18"/>
      <c r="R4184" s="18"/>
      <c r="S4184" s="18"/>
    </row>
    <row r="4185" spans="1:19" x14ac:dyDescent="0.25">
      <c r="A4185" s="9"/>
      <c r="O4185" s="18"/>
      <c r="P4185" s="18"/>
      <c r="Q4185" s="18"/>
      <c r="R4185" s="18"/>
      <c r="S4185" s="18"/>
    </row>
    <row r="4186" spans="1:19" x14ac:dyDescent="0.25">
      <c r="A4186" s="9"/>
      <c r="O4186" s="18"/>
      <c r="P4186" s="18"/>
      <c r="Q4186" s="18"/>
      <c r="R4186" s="18"/>
      <c r="S4186" s="18"/>
    </row>
    <row r="4187" spans="1:19" x14ac:dyDescent="0.25">
      <c r="A4187" s="9"/>
      <c r="O4187" s="18"/>
      <c r="P4187" s="18"/>
      <c r="Q4187" s="18"/>
      <c r="R4187" s="18"/>
      <c r="S4187" s="18"/>
    </row>
    <row r="4188" spans="1:19" x14ac:dyDescent="0.25">
      <c r="A4188" s="9"/>
      <c r="O4188" s="18"/>
      <c r="P4188" s="18"/>
      <c r="Q4188" s="18"/>
      <c r="R4188" s="18"/>
      <c r="S4188" s="18"/>
    </row>
    <row r="4189" spans="1:19" x14ac:dyDescent="0.25">
      <c r="A4189" s="9"/>
      <c r="O4189" s="18"/>
      <c r="P4189" s="18"/>
      <c r="Q4189" s="18"/>
      <c r="R4189" s="18"/>
      <c r="S4189" s="18"/>
    </row>
    <row r="4190" spans="1:19" x14ac:dyDescent="0.25">
      <c r="A4190" s="9"/>
      <c r="O4190" s="18"/>
      <c r="P4190" s="18"/>
      <c r="Q4190" s="18"/>
      <c r="R4190" s="18"/>
      <c r="S4190" s="18"/>
    </row>
    <row r="4191" spans="1:19" x14ac:dyDescent="0.25">
      <c r="A4191" s="9"/>
      <c r="O4191" s="18"/>
      <c r="P4191" s="18"/>
      <c r="Q4191" s="18"/>
      <c r="R4191" s="18"/>
      <c r="S4191" s="18"/>
    </row>
    <row r="4192" spans="1:19" x14ac:dyDescent="0.25">
      <c r="A4192" s="9"/>
      <c r="O4192" s="18"/>
      <c r="P4192" s="18"/>
      <c r="Q4192" s="18"/>
      <c r="R4192" s="18"/>
      <c r="S4192" s="18"/>
    </row>
    <row r="4193" spans="1:19" x14ac:dyDescent="0.25">
      <c r="A4193" s="9"/>
      <c r="O4193" s="18"/>
      <c r="P4193" s="18"/>
      <c r="Q4193" s="18"/>
      <c r="R4193" s="18"/>
      <c r="S4193" s="18"/>
    </row>
    <row r="4194" spans="1:19" x14ac:dyDescent="0.25">
      <c r="A4194" s="9"/>
      <c r="O4194" s="18"/>
      <c r="P4194" s="18"/>
      <c r="Q4194" s="18"/>
      <c r="R4194" s="18"/>
      <c r="S4194" s="18"/>
    </row>
    <row r="4195" spans="1:19" x14ac:dyDescent="0.25">
      <c r="A4195" s="9"/>
      <c r="O4195" s="18"/>
      <c r="P4195" s="18"/>
      <c r="Q4195" s="18"/>
      <c r="R4195" s="18"/>
      <c r="S4195" s="18"/>
    </row>
    <row r="4196" spans="1:19" x14ac:dyDescent="0.25">
      <c r="A4196" s="9"/>
      <c r="O4196" s="18"/>
      <c r="P4196" s="18"/>
      <c r="Q4196" s="18"/>
      <c r="R4196" s="18"/>
      <c r="S4196" s="18"/>
    </row>
    <row r="4197" spans="1:19" x14ac:dyDescent="0.25">
      <c r="A4197" s="9"/>
      <c r="O4197" s="18"/>
      <c r="P4197" s="18"/>
      <c r="Q4197" s="18"/>
      <c r="R4197" s="18"/>
      <c r="S4197" s="18"/>
    </row>
    <row r="4198" spans="1:19" x14ac:dyDescent="0.25">
      <c r="A4198" s="9"/>
      <c r="O4198" s="18"/>
      <c r="P4198" s="18"/>
      <c r="Q4198" s="18"/>
      <c r="R4198" s="18"/>
      <c r="S4198" s="18"/>
    </row>
    <row r="4199" spans="1:19" x14ac:dyDescent="0.25">
      <c r="A4199" s="9"/>
      <c r="O4199" s="18"/>
      <c r="P4199" s="18"/>
      <c r="Q4199" s="18"/>
      <c r="R4199" s="18"/>
      <c r="S4199" s="18"/>
    </row>
    <row r="4200" spans="1:19" x14ac:dyDescent="0.25">
      <c r="A4200" s="9"/>
      <c r="O4200" s="18"/>
      <c r="P4200" s="18"/>
      <c r="Q4200" s="18"/>
      <c r="R4200" s="18"/>
      <c r="S4200" s="18"/>
    </row>
    <row r="4201" spans="1:19" x14ac:dyDescent="0.25">
      <c r="A4201" s="9"/>
      <c r="O4201" s="18"/>
      <c r="P4201" s="18"/>
      <c r="Q4201" s="18"/>
      <c r="R4201" s="18"/>
      <c r="S4201" s="18"/>
    </row>
    <row r="4202" spans="1:19" x14ac:dyDescent="0.25">
      <c r="A4202" s="9"/>
      <c r="O4202" s="18"/>
      <c r="P4202" s="18"/>
      <c r="Q4202" s="18"/>
      <c r="R4202" s="18"/>
      <c r="S4202" s="18"/>
    </row>
    <row r="4203" spans="1:19" x14ac:dyDescent="0.25">
      <c r="A4203" s="9"/>
      <c r="O4203" s="18"/>
      <c r="P4203" s="18"/>
      <c r="Q4203" s="18"/>
      <c r="R4203" s="18"/>
      <c r="S4203" s="18"/>
    </row>
    <row r="4204" spans="1:19" x14ac:dyDescent="0.25">
      <c r="A4204" s="9"/>
      <c r="O4204" s="18"/>
      <c r="P4204" s="18"/>
      <c r="Q4204" s="18"/>
      <c r="R4204" s="18"/>
      <c r="S4204" s="18"/>
    </row>
    <row r="4205" spans="1:19" x14ac:dyDescent="0.25">
      <c r="A4205" s="9"/>
      <c r="O4205" s="18"/>
      <c r="P4205" s="18"/>
      <c r="Q4205" s="18"/>
      <c r="R4205" s="18"/>
      <c r="S4205" s="18"/>
    </row>
    <row r="4206" spans="1:19" x14ac:dyDescent="0.25">
      <c r="A4206" s="9"/>
      <c r="O4206" s="18"/>
      <c r="P4206" s="18"/>
      <c r="Q4206" s="18"/>
      <c r="R4206" s="18"/>
      <c r="S4206" s="18"/>
    </row>
    <row r="4207" spans="1:19" x14ac:dyDescent="0.25">
      <c r="A4207" s="9"/>
      <c r="O4207" s="18"/>
      <c r="P4207" s="18"/>
      <c r="Q4207" s="18"/>
      <c r="R4207" s="18"/>
      <c r="S4207" s="18"/>
    </row>
    <row r="4208" spans="1:19" x14ac:dyDescent="0.25">
      <c r="A4208" s="9"/>
      <c r="O4208" s="18"/>
      <c r="P4208" s="18"/>
      <c r="Q4208" s="18"/>
      <c r="R4208" s="18"/>
      <c r="S4208" s="18"/>
    </row>
    <row r="4209" spans="1:19" x14ac:dyDescent="0.25">
      <c r="A4209" s="9"/>
      <c r="O4209" s="18"/>
      <c r="P4209" s="18"/>
      <c r="Q4209" s="18"/>
      <c r="R4209" s="18"/>
      <c r="S4209" s="18"/>
    </row>
    <row r="4210" spans="1:19" x14ac:dyDescent="0.25">
      <c r="A4210" s="9"/>
      <c r="O4210" s="18"/>
      <c r="P4210" s="18"/>
      <c r="Q4210" s="18"/>
      <c r="R4210" s="18"/>
      <c r="S4210" s="18"/>
    </row>
    <row r="4211" spans="1:19" x14ac:dyDescent="0.25">
      <c r="A4211" s="9"/>
      <c r="O4211" s="18"/>
      <c r="P4211" s="18"/>
      <c r="Q4211" s="18"/>
      <c r="R4211" s="18"/>
      <c r="S4211" s="18"/>
    </row>
    <row r="4212" spans="1:19" x14ac:dyDescent="0.25">
      <c r="A4212" s="9"/>
      <c r="O4212" s="18"/>
      <c r="P4212" s="18"/>
      <c r="Q4212" s="18"/>
      <c r="R4212" s="18"/>
      <c r="S4212" s="18"/>
    </row>
    <row r="4213" spans="1:19" x14ac:dyDescent="0.25">
      <c r="A4213" s="9"/>
      <c r="O4213" s="18"/>
      <c r="P4213" s="18"/>
      <c r="Q4213" s="18"/>
      <c r="R4213" s="18"/>
      <c r="S4213" s="18"/>
    </row>
    <row r="4214" spans="1:19" x14ac:dyDescent="0.25">
      <c r="A4214" s="9"/>
      <c r="O4214" s="18"/>
      <c r="P4214" s="18"/>
      <c r="Q4214" s="18"/>
      <c r="R4214" s="18"/>
      <c r="S4214" s="18"/>
    </row>
    <row r="4215" spans="1:19" x14ac:dyDescent="0.25">
      <c r="A4215" s="9"/>
      <c r="O4215" s="18"/>
      <c r="P4215" s="18"/>
      <c r="Q4215" s="18"/>
      <c r="R4215" s="18"/>
      <c r="S4215" s="18"/>
    </row>
    <row r="4216" spans="1:19" x14ac:dyDescent="0.25">
      <c r="A4216" s="9"/>
      <c r="O4216" s="18"/>
      <c r="P4216" s="18"/>
      <c r="Q4216" s="18"/>
      <c r="R4216" s="18"/>
      <c r="S4216" s="18"/>
    </row>
    <row r="4217" spans="1:19" x14ac:dyDescent="0.25">
      <c r="A4217" s="9"/>
      <c r="O4217" s="18"/>
      <c r="P4217" s="18"/>
      <c r="Q4217" s="18"/>
      <c r="R4217" s="18"/>
      <c r="S4217" s="18"/>
    </row>
    <row r="4218" spans="1:19" x14ac:dyDescent="0.25">
      <c r="A4218" s="9"/>
      <c r="O4218" s="18"/>
      <c r="P4218" s="18"/>
      <c r="Q4218" s="18"/>
      <c r="R4218" s="18"/>
      <c r="S4218" s="18"/>
    </row>
    <row r="4219" spans="1:19" x14ac:dyDescent="0.25">
      <c r="A4219" s="9"/>
      <c r="O4219" s="18"/>
      <c r="P4219" s="18"/>
      <c r="Q4219" s="18"/>
      <c r="R4219" s="18"/>
      <c r="S4219" s="18"/>
    </row>
    <row r="4220" spans="1:19" x14ac:dyDescent="0.25">
      <c r="A4220" s="9"/>
      <c r="O4220" s="18"/>
      <c r="P4220" s="18"/>
      <c r="Q4220" s="18"/>
      <c r="R4220" s="18"/>
      <c r="S4220" s="18"/>
    </row>
    <row r="4221" spans="1:19" x14ac:dyDescent="0.25">
      <c r="A4221" s="9"/>
      <c r="O4221" s="18"/>
      <c r="P4221" s="18"/>
      <c r="Q4221" s="18"/>
      <c r="R4221" s="18"/>
      <c r="S4221" s="18"/>
    </row>
    <row r="4222" spans="1:19" x14ac:dyDescent="0.25">
      <c r="A4222" s="9"/>
      <c r="O4222" s="18"/>
      <c r="P4222" s="18"/>
      <c r="Q4222" s="18"/>
      <c r="R4222" s="18"/>
      <c r="S4222" s="18"/>
    </row>
    <row r="4223" spans="1:19" x14ac:dyDescent="0.25">
      <c r="A4223" s="9"/>
      <c r="O4223" s="18"/>
      <c r="P4223" s="18"/>
      <c r="Q4223" s="18"/>
      <c r="R4223" s="18"/>
      <c r="S4223" s="18"/>
    </row>
    <row r="4224" spans="1:19" x14ac:dyDescent="0.25">
      <c r="A4224" s="9"/>
      <c r="O4224" s="18"/>
      <c r="P4224" s="18"/>
      <c r="Q4224" s="18"/>
      <c r="R4224" s="18"/>
      <c r="S4224" s="18"/>
    </row>
    <row r="4225" spans="1:19" x14ac:dyDescent="0.25">
      <c r="A4225" s="9"/>
      <c r="O4225" s="18"/>
      <c r="P4225" s="18"/>
      <c r="Q4225" s="18"/>
      <c r="R4225" s="18"/>
      <c r="S4225" s="18"/>
    </row>
    <row r="4226" spans="1:19" x14ac:dyDescent="0.25">
      <c r="A4226" s="9"/>
      <c r="O4226" s="18"/>
      <c r="P4226" s="18"/>
      <c r="Q4226" s="18"/>
      <c r="R4226" s="18"/>
      <c r="S4226" s="18"/>
    </row>
    <row r="4227" spans="1:19" x14ac:dyDescent="0.25">
      <c r="A4227" s="9"/>
      <c r="O4227" s="18"/>
      <c r="P4227" s="18"/>
      <c r="Q4227" s="18"/>
      <c r="R4227" s="18"/>
      <c r="S4227" s="18"/>
    </row>
    <row r="4228" spans="1:19" x14ac:dyDescent="0.25">
      <c r="A4228" s="9"/>
      <c r="O4228" s="18"/>
      <c r="P4228" s="18"/>
      <c r="Q4228" s="18"/>
      <c r="R4228" s="18"/>
      <c r="S4228" s="18"/>
    </row>
    <row r="4229" spans="1:19" x14ac:dyDescent="0.25">
      <c r="A4229" s="9"/>
      <c r="O4229" s="18"/>
      <c r="P4229" s="18"/>
      <c r="Q4229" s="18"/>
      <c r="R4229" s="18"/>
      <c r="S4229" s="18"/>
    </row>
    <row r="4230" spans="1:19" x14ac:dyDescent="0.25">
      <c r="A4230" s="9"/>
      <c r="O4230" s="18"/>
      <c r="P4230" s="18"/>
      <c r="Q4230" s="18"/>
      <c r="R4230" s="18"/>
      <c r="S4230" s="18"/>
    </row>
    <row r="4231" spans="1:19" x14ac:dyDescent="0.25">
      <c r="A4231" s="9"/>
      <c r="O4231" s="18"/>
      <c r="P4231" s="18"/>
      <c r="Q4231" s="18"/>
      <c r="R4231" s="18"/>
      <c r="S4231" s="18"/>
    </row>
    <row r="4232" spans="1:19" x14ac:dyDescent="0.25">
      <c r="A4232" s="9"/>
      <c r="O4232" s="18"/>
      <c r="P4232" s="18"/>
      <c r="Q4232" s="18"/>
      <c r="R4232" s="18"/>
      <c r="S4232" s="18"/>
    </row>
    <row r="4233" spans="1:19" x14ac:dyDescent="0.25">
      <c r="A4233" s="9"/>
      <c r="O4233" s="18"/>
      <c r="P4233" s="18"/>
      <c r="Q4233" s="18"/>
      <c r="R4233" s="18"/>
      <c r="S4233" s="18"/>
    </row>
    <row r="4234" spans="1:19" x14ac:dyDescent="0.25">
      <c r="A4234" s="9"/>
      <c r="O4234" s="18"/>
      <c r="P4234" s="18"/>
      <c r="Q4234" s="18"/>
      <c r="R4234" s="18"/>
      <c r="S4234" s="18"/>
    </row>
    <row r="4235" spans="1:19" x14ac:dyDescent="0.25">
      <c r="A4235" s="9"/>
      <c r="O4235" s="18"/>
      <c r="P4235" s="18"/>
      <c r="Q4235" s="18"/>
      <c r="R4235" s="18"/>
      <c r="S4235" s="18"/>
    </row>
    <row r="4236" spans="1:19" x14ac:dyDescent="0.25">
      <c r="A4236" s="9"/>
      <c r="O4236" s="18"/>
      <c r="P4236" s="18"/>
      <c r="Q4236" s="18"/>
      <c r="R4236" s="18"/>
      <c r="S4236" s="18"/>
    </row>
    <row r="4237" spans="1:19" x14ac:dyDescent="0.25">
      <c r="A4237" s="9"/>
      <c r="O4237" s="18"/>
      <c r="P4237" s="18"/>
      <c r="Q4237" s="18"/>
      <c r="R4237" s="18"/>
      <c r="S4237" s="18"/>
    </row>
    <row r="4238" spans="1:19" x14ac:dyDescent="0.25">
      <c r="A4238" s="9"/>
      <c r="O4238" s="18"/>
      <c r="P4238" s="18"/>
      <c r="Q4238" s="18"/>
      <c r="R4238" s="18"/>
      <c r="S4238" s="18"/>
    </row>
    <row r="4239" spans="1:19" x14ac:dyDescent="0.25">
      <c r="A4239" s="9"/>
      <c r="O4239" s="18"/>
      <c r="P4239" s="18"/>
      <c r="Q4239" s="18"/>
      <c r="R4239" s="18"/>
      <c r="S4239" s="18"/>
    </row>
    <row r="4240" spans="1:19" x14ac:dyDescent="0.25">
      <c r="A4240" s="9"/>
      <c r="O4240" s="18"/>
      <c r="P4240" s="18"/>
      <c r="Q4240" s="18"/>
      <c r="R4240" s="18"/>
      <c r="S4240" s="18"/>
    </row>
    <row r="4241" spans="1:19" x14ac:dyDescent="0.25">
      <c r="A4241" s="9"/>
      <c r="O4241" s="18"/>
      <c r="P4241" s="18"/>
      <c r="Q4241" s="18"/>
      <c r="R4241" s="18"/>
      <c r="S4241" s="18"/>
    </row>
    <row r="4242" spans="1:19" x14ac:dyDescent="0.25">
      <c r="A4242" s="9"/>
      <c r="O4242" s="18"/>
      <c r="P4242" s="18"/>
      <c r="Q4242" s="18"/>
      <c r="R4242" s="18"/>
      <c r="S4242" s="18"/>
    </row>
    <row r="4243" spans="1:19" x14ac:dyDescent="0.25">
      <c r="A4243" s="9"/>
      <c r="O4243" s="18"/>
      <c r="P4243" s="18"/>
      <c r="Q4243" s="18"/>
      <c r="R4243" s="18"/>
      <c r="S4243" s="18"/>
    </row>
    <row r="4244" spans="1:19" x14ac:dyDescent="0.25">
      <c r="A4244" s="9"/>
      <c r="O4244" s="18"/>
      <c r="P4244" s="18"/>
      <c r="Q4244" s="18"/>
      <c r="R4244" s="18"/>
      <c r="S4244" s="18"/>
    </row>
    <row r="4245" spans="1:19" x14ac:dyDescent="0.25">
      <c r="A4245" s="9"/>
      <c r="O4245" s="18"/>
      <c r="P4245" s="18"/>
      <c r="Q4245" s="18"/>
      <c r="R4245" s="18"/>
      <c r="S4245" s="18"/>
    </row>
    <row r="4246" spans="1:19" x14ac:dyDescent="0.25">
      <c r="A4246" s="9"/>
      <c r="O4246" s="18"/>
      <c r="P4246" s="18"/>
      <c r="Q4246" s="18"/>
      <c r="R4246" s="18"/>
      <c r="S4246" s="18"/>
    </row>
    <row r="4247" spans="1:19" x14ac:dyDescent="0.25">
      <c r="A4247" s="9"/>
      <c r="O4247" s="18"/>
      <c r="P4247" s="18"/>
      <c r="Q4247" s="18"/>
      <c r="R4247" s="18"/>
      <c r="S4247" s="18"/>
    </row>
    <row r="4248" spans="1:19" x14ac:dyDescent="0.25">
      <c r="A4248" s="9"/>
      <c r="O4248" s="18"/>
      <c r="P4248" s="18"/>
      <c r="Q4248" s="18"/>
      <c r="R4248" s="18"/>
      <c r="S4248" s="18"/>
    </row>
    <row r="4249" spans="1:19" x14ac:dyDescent="0.25">
      <c r="A4249" s="9"/>
      <c r="O4249" s="18"/>
      <c r="P4249" s="18"/>
      <c r="Q4249" s="18"/>
      <c r="R4249" s="18"/>
      <c r="S4249" s="18"/>
    </row>
    <row r="4250" spans="1:19" x14ac:dyDescent="0.25">
      <c r="A4250" s="9"/>
      <c r="O4250" s="18"/>
      <c r="P4250" s="18"/>
      <c r="Q4250" s="18"/>
      <c r="R4250" s="18"/>
      <c r="S4250" s="18"/>
    </row>
    <row r="4251" spans="1:19" x14ac:dyDescent="0.25">
      <c r="A4251" s="9"/>
      <c r="O4251" s="18"/>
      <c r="P4251" s="18"/>
      <c r="Q4251" s="18"/>
      <c r="R4251" s="18"/>
      <c r="S4251" s="18"/>
    </row>
    <row r="4252" spans="1:19" x14ac:dyDescent="0.25">
      <c r="A4252" s="9"/>
      <c r="O4252" s="18"/>
      <c r="P4252" s="18"/>
      <c r="Q4252" s="18"/>
      <c r="R4252" s="18"/>
      <c r="S4252" s="18"/>
    </row>
    <row r="4253" spans="1:19" x14ac:dyDescent="0.25">
      <c r="A4253" s="9"/>
      <c r="O4253" s="18"/>
      <c r="P4253" s="18"/>
      <c r="Q4253" s="18"/>
      <c r="R4253" s="18"/>
      <c r="S4253" s="18"/>
    </row>
    <row r="4254" spans="1:19" x14ac:dyDescent="0.25">
      <c r="A4254" s="9"/>
      <c r="O4254" s="18"/>
      <c r="P4254" s="18"/>
      <c r="Q4254" s="18"/>
      <c r="R4254" s="18"/>
      <c r="S4254" s="18"/>
    </row>
    <row r="4255" spans="1:19" x14ac:dyDescent="0.25">
      <c r="A4255" s="9"/>
      <c r="O4255" s="18"/>
      <c r="P4255" s="18"/>
      <c r="Q4255" s="18"/>
      <c r="R4255" s="18"/>
      <c r="S4255" s="18"/>
    </row>
    <row r="4256" spans="1:19" x14ac:dyDescent="0.25">
      <c r="A4256" s="9"/>
      <c r="O4256" s="18"/>
      <c r="P4256" s="18"/>
      <c r="Q4256" s="18"/>
      <c r="R4256" s="18"/>
      <c r="S4256" s="18"/>
    </row>
    <row r="4257" spans="1:19" x14ac:dyDescent="0.25">
      <c r="A4257" s="9"/>
      <c r="O4257" s="18"/>
      <c r="P4257" s="18"/>
      <c r="Q4257" s="18"/>
      <c r="R4257" s="18"/>
      <c r="S4257" s="18"/>
    </row>
    <row r="4258" spans="1:19" x14ac:dyDescent="0.25">
      <c r="A4258" s="9"/>
      <c r="O4258" s="18"/>
      <c r="P4258" s="18"/>
      <c r="Q4258" s="18"/>
      <c r="R4258" s="18"/>
      <c r="S4258" s="18"/>
    </row>
    <row r="4259" spans="1:19" x14ac:dyDescent="0.25">
      <c r="A4259" s="9"/>
      <c r="O4259" s="18"/>
      <c r="P4259" s="18"/>
      <c r="Q4259" s="18"/>
      <c r="R4259" s="18"/>
      <c r="S4259" s="18"/>
    </row>
    <row r="4260" spans="1:19" x14ac:dyDescent="0.25">
      <c r="A4260" s="9"/>
      <c r="O4260" s="18"/>
      <c r="P4260" s="18"/>
      <c r="Q4260" s="18"/>
      <c r="R4260" s="18"/>
      <c r="S4260" s="18"/>
    </row>
    <row r="4261" spans="1:19" x14ac:dyDescent="0.25">
      <c r="A4261" s="9"/>
      <c r="O4261" s="18"/>
      <c r="P4261" s="18"/>
      <c r="Q4261" s="18"/>
      <c r="R4261" s="18"/>
      <c r="S4261" s="18"/>
    </row>
    <row r="4262" spans="1:19" x14ac:dyDescent="0.25">
      <c r="A4262" s="9"/>
      <c r="O4262" s="18"/>
      <c r="P4262" s="18"/>
      <c r="Q4262" s="18"/>
      <c r="R4262" s="18"/>
      <c r="S4262" s="18"/>
    </row>
    <row r="4263" spans="1:19" x14ac:dyDescent="0.25">
      <c r="A4263" s="9"/>
      <c r="O4263" s="18"/>
      <c r="P4263" s="18"/>
      <c r="Q4263" s="18"/>
      <c r="R4263" s="18"/>
      <c r="S4263" s="18"/>
    </row>
    <row r="4264" spans="1:19" x14ac:dyDescent="0.25">
      <c r="A4264" s="9"/>
      <c r="O4264" s="18"/>
      <c r="P4264" s="18"/>
      <c r="Q4264" s="18"/>
      <c r="R4264" s="18"/>
      <c r="S4264" s="18"/>
    </row>
    <row r="4265" spans="1:19" x14ac:dyDescent="0.25">
      <c r="A4265" s="9"/>
      <c r="O4265" s="18"/>
      <c r="P4265" s="18"/>
      <c r="Q4265" s="18"/>
      <c r="R4265" s="18"/>
      <c r="S4265" s="18"/>
    </row>
    <row r="4266" spans="1:19" x14ac:dyDescent="0.25">
      <c r="A4266" s="9"/>
      <c r="O4266" s="18"/>
      <c r="P4266" s="18"/>
      <c r="Q4266" s="18"/>
      <c r="R4266" s="18"/>
      <c r="S4266" s="18"/>
    </row>
    <row r="4267" spans="1:19" x14ac:dyDescent="0.25">
      <c r="A4267" s="9"/>
      <c r="O4267" s="18"/>
      <c r="P4267" s="18"/>
      <c r="Q4267" s="18"/>
      <c r="R4267" s="18"/>
      <c r="S4267" s="18"/>
    </row>
    <row r="4268" spans="1:19" x14ac:dyDescent="0.25">
      <c r="A4268" s="9"/>
      <c r="O4268" s="18"/>
      <c r="P4268" s="18"/>
      <c r="Q4268" s="18"/>
      <c r="R4268" s="18"/>
      <c r="S4268" s="18"/>
    </row>
    <row r="4269" spans="1:19" x14ac:dyDescent="0.25">
      <c r="A4269" s="9"/>
      <c r="O4269" s="18"/>
      <c r="P4269" s="18"/>
      <c r="Q4269" s="18"/>
      <c r="R4269" s="18"/>
      <c r="S4269" s="18"/>
    </row>
    <row r="4270" spans="1:19" x14ac:dyDescent="0.25">
      <c r="A4270" s="9"/>
      <c r="O4270" s="18"/>
      <c r="P4270" s="18"/>
      <c r="Q4270" s="18"/>
      <c r="R4270" s="18"/>
      <c r="S4270" s="18"/>
    </row>
    <row r="4271" spans="1:19" x14ac:dyDescent="0.25">
      <c r="A4271" s="9"/>
      <c r="O4271" s="18"/>
      <c r="P4271" s="18"/>
      <c r="Q4271" s="18"/>
      <c r="R4271" s="18"/>
      <c r="S4271" s="18"/>
    </row>
    <row r="4272" spans="1:19" x14ac:dyDescent="0.25">
      <c r="A4272" s="9"/>
      <c r="O4272" s="18"/>
      <c r="P4272" s="18"/>
      <c r="Q4272" s="18"/>
      <c r="R4272" s="18"/>
      <c r="S4272" s="18"/>
    </row>
    <row r="4273" spans="1:19" x14ac:dyDescent="0.25">
      <c r="A4273" s="9"/>
      <c r="O4273" s="18"/>
      <c r="P4273" s="18"/>
      <c r="Q4273" s="18"/>
      <c r="R4273" s="18"/>
      <c r="S4273" s="18"/>
    </row>
    <row r="4274" spans="1:19" x14ac:dyDescent="0.25">
      <c r="A4274" s="9"/>
      <c r="O4274" s="18"/>
      <c r="P4274" s="18"/>
      <c r="Q4274" s="18"/>
      <c r="R4274" s="18"/>
      <c r="S4274" s="18"/>
    </row>
    <row r="4275" spans="1:19" x14ac:dyDescent="0.25">
      <c r="A4275" s="9"/>
      <c r="O4275" s="18"/>
      <c r="P4275" s="18"/>
      <c r="Q4275" s="18"/>
      <c r="R4275" s="18"/>
      <c r="S4275" s="18"/>
    </row>
    <row r="4276" spans="1:19" x14ac:dyDescent="0.25">
      <c r="A4276" s="9"/>
      <c r="O4276" s="18"/>
      <c r="P4276" s="18"/>
      <c r="Q4276" s="18"/>
      <c r="R4276" s="18"/>
      <c r="S4276" s="18"/>
    </row>
    <row r="4277" spans="1:19" x14ac:dyDescent="0.25">
      <c r="A4277" s="9"/>
      <c r="O4277" s="18"/>
      <c r="P4277" s="18"/>
      <c r="Q4277" s="18"/>
      <c r="R4277" s="18"/>
      <c r="S4277" s="18"/>
    </row>
    <row r="4278" spans="1:19" x14ac:dyDescent="0.25">
      <c r="A4278" s="9"/>
      <c r="O4278" s="18"/>
      <c r="P4278" s="18"/>
      <c r="Q4278" s="18"/>
      <c r="R4278" s="18"/>
      <c r="S4278" s="18"/>
    </row>
    <row r="4279" spans="1:19" x14ac:dyDescent="0.25">
      <c r="A4279" s="9"/>
      <c r="O4279" s="18"/>
      <c r="P4279" s="18"/>
      <c r="Q4279" s="18"/>
      <c r="R4279" s="18"/>
      <c r="S4279" s="18"/>
    </row>
    <row r="4280" spans="1:19" x14ac:dyDescent="0.25">
      <c r="A4280" s="9"/>
      <c r="O4280" s="18"/>
      <c r="P4280" s="18"/>
      <c r="Q4280" s="18"/>
      <c r="R4280" s="18"/>
      <c r="S4280" s="18"/>
    </row>
    <row r="4281" spans="1:19" x14ac:dyDescent="0.25">
      <c r="A4281" s="9"/>
      <c r="O4281" s="18"/>
      <c r="P4281" s="18"/>
      <c r="Q4281" s="18"/>
      <c r="R4281" s="18"/>
      <c r="S4281" s="18"/>
    </row>
    <row r="4282" spans="1:19" x14ac:dyDescent="0.25">
      <c r="A4282" s="9"/>
      <c r="O4282" s="18"/>
      <c r="P4282" s="18"/>
      <c r="Q4282" s="18"/>
      <c r="R4282" s="18"/>
      <c r="S4282" s="18"/>
    </row>
    <row r="4283" spans="1:19" x14ac:dyDescent="0.25">
      <c r="A4283" s="9"/>
      <c r="O4283" s="18"/>
      <c r="P4283" s="18"/>
      <c r="Q4283" s="18"/>
      <c r="R4283" s="18"/>
      <c r="S4283" s="18"/>
    </row>
    <row r="4284" spans="1:19" x14ac:dyDescent="0.25">
      <c r="A4284" s="9"/>
      <c r="O4284" s="18"/>
      <c r="P4284" s="18"/>
      <c r="Q4284" s="18"/>
      <c r="R4284" s="18"/>
      <c r="S4284" s="18"/>
    </row>
    <row r="4285" spans="1:19" x14ac:dyDescent="0.25">
      <c r="A4285" s="9"/>
      <c r="O4285" s="18"/>
      <c r="P4285" s="18"/>
      <c r="Q4285" s="18"/>
      <c r="R4285" s="18"/>
      <c r="S4285" s="18"/>
    </row>
    <row r="4286" spans="1:19" x14ac:dyDescent="0.25">
      <c r="A4286" s="9"/>
      <c r="O4286" s="18"/>
      <c r="P4286" s="18"/>
      <c r="Q4286" s="18"/>
      <c r="R4286" s="18"/>
      <c r="S4286" s="18"/>
    </row>
    <row r="4287" spans="1:19" x14ac:dyDescent="0.25">
      <c r="A4287" s="9"/>
      <c r="O4287" s="18"/>
      <c r="P4287" s="18"/>
      <c r="Q4287" s="18"/>
      <c r="R4287" s="18"/>
      <c r="S4287" s="18"/>
    </row>
    <row r="4288" spans="1:19" x14ac:dyDescent="0.25">
      <c r="A4288" s="9"/>
      <c r="O4288" s="18"/>
      <c r="P4288" s="18"/>
      <c r="Q4288" s="18"/>
      <c r="R4288" s="18"/>
      <c r="S4288" s="18"/>
    </row>
    <row r="4289" spans="1:19" x14ac:dyDescent="0.25">
      <c r="A4289" s="9"/>
      <c r="O4289" s="18"/>
      <c r="P4289" s="18"/>
      <c r="Q4289" s="18"/>
      <c r="R4289" s="18"/>
      <c r="S4289" s="18"/>
    </row>
    <row r="4290" spans="1:19" x14ac:dyDescent="0.25">
      <c r="A4290" s="9"/>
      <c r="O4290" s="18"/>
      <c r="P4290" s="18"/>
      <c r="Q4290" s="18"/>
      <c r="R4290" s="18"/>
      <c r="S4290" s="18"/>
    </row>
    <row r="4291" spans="1:19" x14ac:dyDescent="0.25">
      <c r="A4291" s="9"/>
      <c r="O4291" s="18"/>
      <c r="P4291" s="18"/>
      <c r="Q4291" s="18"/>
      <c r="R4291" s="18"/>
      <c r="S4291" s="18"/>
    </row>
    <row r="4292" spans="1:19" x14ac:dyDescent="0.25">
      <c r="A4292" s="9"/>
      <c r="O4292" s="18"/>
      <c r="P4292" s="18"/>
      <c r="Q4292" s="18"/>
      <c r="R4292" s="18"/>
      <c r="S4292" s="18"/>
    </row>
    <row r="4293" spans="1:19" x14ac:dyDescent="0.25">
      <c r="A4293" s="9"/>
      <c r="O4293" s="18"/>
      <c r="P4293" s="18"/>
      <c r="Q4293" s="18"/>
      <c r="R4293" s="18"/>
      <c r="S4293" s="18"/>
    </row>
    <row r="4294" spans="1:19" x14ac:dyDescent="0.25">
      <c r="A4294" s="9"/>
      <c r="O4294" s="18"/>
      <c r="P4294" s="18"/>
      <c r="Q4294" s="18"/>
      <c r="R4294" s="18"/>
      <c r="S4294" s="18"/>
    </row>
    <row r="4295" spans="1:19" x14ac:dyDescent="0.25">
      <c r="A4295" s="9"/>
      <c r="O4295" s="18"/>
      <c r="P4295" s="18"/>
      <c r="Q4295" s="18"/>
      <c r="R4295" s="18"/>
      <c r="S4295" s="18"/>
    </row>
    <row r="4296" spans="1:19" x14ac:dyDescent="0.25">
      <c r="A4296" s="9"/>
      <c r="O4296" s="18"/>
      <c r="P4296" s="18"/>
      <c r="Q4296" s="18"/>
      <c r="R4296" s="18"/>
      <c r="S4296" s="18"/>
    </row>
    <row r="4297" spans="1:19" x14ac:dyDescent="0.25">
      <c r="A4297" s="9"/>
      <c r="O4297" s="18"/>
      <c r="P4297" s="18"/>
      <c r="Q4297" s="18"/>
      <c r="R4297" s="18"/>
      <c r="S4297" s="18"/>
    </row>
    <row r="4298" spans="1:19" x14ac:dyDescent="0.25">
      <c r="A4298" s="9"/>
      <c r="O4298" s="18"/>
      <c r="P4298" s="18"/>
      <c r="Q4298" s="18"/>
      <c r="R4298" s="18"/>
      <c r="S4298" s="18"/>
    </row>
    <row r="4299" spans="1:19" x14ac:dyDescent="0.25">
      <c r="A4299" s="9"/>
      <c r="O4299" s="18"/>
      <c r="P4299" s="18"/>
      <c r="Q4299" s="18"/>
      <c r="R4299" s="18"/>
      <c r="S4299" s="18"/>
    </row>
    <row r="4300" spans="1:19" x14ac:dyDescent="0.25">
      <c r="A4300" s="9"/>
      <c r="O4300" s="18"/>
      <c r="P4300" s="18"/>
      <c r="Q4300" s="18"/>
      <c r="R4300" s="18"/>
      <c r="S4300" s="18"/>
    </row>
    <row r="4301" spans="1:19" x14ac:dyDescent="0.25">
      <c r="A4301" s="9"/>
      <c r="O4301" s="18"/>
      <c r="P4301" s="18"/>
      <c r="Q4301" s="18"/>
      <c r="R4301" s="18"/>
      <c r="S4301" s="18"/>
    </row>
    <row r="4302" spans="1:19" x14ac:dyDescent="0.25">
      <c r="A4302" s="9"/>
      <c r="O4302" s="18"/>
      <c r="P4302" s="18"/>
      <c r="Q4302" s="18"/>
      <c r="R4302" s="18"/>
      <c r="S4302" s="18"/>
    </row>
    <row r="4303" spans="1:19" x14ac:dyDescent="0.25">
      <c r="A4303" s="9"/>
      <c r="O4303" s="18"/>
      <c r="P4303" s="18"/>
      <c r="Q4303" s="18"/>
      <c r="R4303" s="18"/>
      <c r="S4303" s="18"/>
    </row>
    <row r="4304" spans="1:19" x14ac:dyDescent="0.25">
      <c r="A4304" s="9"/>
      <c r="O4304" s="18"/>
      <c r="P4304" s="18"/>
      <c r="Q4304" s="18"/>
      <c r="R4304" s="18"/>
      <c r="S4304" s="18"/>
    </row>
    <row r="4305" spans="1:19" x14ac:dyDescent="0.25">
      <c r="A4305" s="9"/>
      <c r="O4305" s="18"/>
      <c r="P4305" s="18"/>
      <c r="Q4305" s="18"/>
      <c r="R4305" s="18"/>
      <c r="S4305" s="18"/>
    </row>
    <row r="4306" spans="1:19" x14ac:dyDescent="0.25">
      <c r="A4306" s="9"/>
      <c r="O4306" s="18"/>
      <c r="P4306" s="18"/>
      <c r="Q4306" s="18"/>
      <c r="R4306" s="18"/>
      <c r="S4306" s="18"/>
    </row>
    <row r="4307" spans="1:19" x14ac:dyDescent="0.25">
      <c r="A4307" s="9"/>
      <c r="O4307" s="18"/>
      <c r="P4307" s="18"/>
      <c r="Q4307" s="18"/>
      <c r="R4307" s="18"/>
      <c r="S4307" s="18"/>
    </row>
    <row r="4308" spans="1:19" x14ac:dyDescent="0.25">
      <c r="A4308" s="9"/>
      <c r="O4308" s="18"/>
      <c r="P4308" s="18"/>
      <c r="Q4308" s="18"/>
      <c r="R4308" s="18"/>
      <c r="S4308" s="18"/>
    </row>
    <row r="4309" spans="1:19" x14ac:dyDescent="0.25">
      <c r="A4309" s="9"/>
      <c r="O4309" s="18"/>
      <c r="P4309" s="18"/>
      <c r="Q4309" s="18"/>
      <c r="R4309" s="18"/>
      <c r="S4309" s="18"/>
    </row>
    <row r="4310" spans="1:19" x14ac:dyDescent="0.25">
      <c r="A4310" s="9"/>
      <c r="O4310" s="18"/>
      <c r="P4310" s="18"/>
      <c r="Q4310" s="18"/>
      <c r="R4310" s="18"/>
      <c r="S4310" s="18"/>
    </row>
    <row r="4311" spans="1:19" x14ac:dyDescent="0.25">
      <c r="A4311" s="9"/>
      <c r="O4311" s="18"/>
      <c r="P4311" s="18"/>
      <c r="Q4311" s="18"/>
      <c r="R4311" s="18"/>
      <c r="S4311" s="18"/>
    </row>
    <row r="4312" spans="1:19" x14ac:dyDescent="0.25">
      <c r="A4312" s="9"/>
      <c r="O4312" s="18"/>
      <c r="P4312" s="18"/>
      <c r="Q4312" s="18"/>
      <c r="R4312" s="18"/>
      <c r="S4312" s="18"/>
    </row>
    <row r="4313" spans="1:19" x14ac:dyDescent="0.25">
      <c r="A4313" s="9"/>
      <c r="O4313" s="18"/>
      <c r="P4313" s="18"/>
      <c r="Q4313" s="18"/>
      <c r="R4313" s="18"/>
      <c r="S4313" s="18"/>
    </row>
    <row r="4314" spans="1:19" x14ac:dyDescent="0.25">
      <c r="A4314" s="9"/>
      <c r="O4314" s="18"/>
      <c r="P4314" s="18"/>
      <c r="Q4314" s="18"/>
      <c r="R4314" s="18"/>
      <c r="S4314" s="18"/>
    </row>
    <row r="4315" spans="1:19" x14ac:dyDescent="0.25">
      <c r="A4315" s="9"/>
      <c r="O4315" s="18"/>
      <c r="P4315" s="18"/>
      <c r="Q4315" s="18"/>
      <c r="R4315" s="18"/>
      <c r="S4315" s="18"/>
    </row>
    <row r="4316" spans="1:19" x14ac:dyDescent="0.25">
      <c r="A4316" s="9"/>
      <c r="O4316" s="18"/>
      <c r="P4316" s="18"/>
      <c r="Q4316" s="18"/>
      <c r="R4316" s="18"/>
      <c r="S4316" s="18"/>
    </row>
    <row r="4317" spans="1:19" x14ac:dyDescent="0.25">
      <c r="A4317" s="9"/>
      <c r="O4317" s="18"/>
      <c r="P4317" s="18"/>
      <c r="Q4317" s="18"/>
      <c r="R4317" s="18"/>
      <c r="S4317" s="18"/>
    </row>
    <row r="4318" spans="1:19" x14ac:dyDescent="0.25">
      <c r="A4318" s="9"/>
      <c r="O4318" s="18"/>
      <c r="P4318" s="18"/>
      <c r="Q4318" s="18"/>
      <c r="R4318" s="18"/>
      <c r="S4318" s="18"/>
    </row>
    <row r="4319" spans="1:19" x14ac:dyDescent="0.25">
      <c r="A4319" s="9"/>
      <c r="O4319" s="18"/>
      <c r="P4319" s="18"/>
      <c r="Q4319" s="18"/>
      <c r="R4319" s="18"/>
      <c r="S4319" s="18"/>
    </row>
    <row r="4320" spans="1:19" x14ac:dyDescent="0.25">
      <c r="A4320" s="9"/>
      <c r="O4320" s="18"/>
      <c r="P4320" s="18"/>
      <c r="Q4320" s="18"/>
      <c r="R4320" s="18"/>
      <c r="S4320" s="18"/>
    </row>
    <row r="4321" spans="1:19" x14ac:dyDescent="0.25">
      <c r="A4321" s="9"/>
      <c r="O4321" s="18"/>
      <c r="P4321" s="18"/>
      <c r="Q4321" s="18"/>
      <c r="R4321" s="18"/>
      <c r="S4321" s="18"/>
    </row>
    <row r="4322" spans="1:19" x14ac:dyDescent="0.25">
      <c r="A4322" s="9"/>
      <c r="O4322" s="18"/>
      <c r="P4322" s="18"/>
      <c r="Q4322" s="18"/>
      <c r="R4322" s="18"/>
      <c r="S4322" s="18"/>
    </row>
    <row r="4323" spans="1:19" x14ac:dyDescent="0.25">
      <c r="A4323" s="9"/>
      <c r="O4323" s="18"/>
      <c r="P4323" s="18"/>
      <c r="Q4323" s="18"/>
      <c r="R4323" s="18"/>
      <c r="S4323" s="18"/>
    </row>
    <row r="4324" spans="1:19" x14ac:dyDescent="0.25">
      <c r="A4324" s="9"/>
      <c r="O4324" s="18"/>
      <c r="P4324" s="18"/>
      <c r="Q4324" s="18"/>
      <c r="R4324" s="18"/>
      <c r="S4324" s="18"/>
    </row>
    <row r="4325" spans="1:19" x14ac:dyDescent="0.25">
      <c r="A4325" s="9"/>
      <c r="O4325" s="18"/>
      <c r="P4325" s="18"/>
      <c r="Q4325" s="18"/>
      <c r="R4325" s="18"/>
      <c r="S4325" s="18"/>
    </row>
    <row r="4326" spans="1:19" x14ac:dyDescent="0.25">
      <c r="A4326" s="9"/>
      <c r="O4326" s="18"/>
      <c r="P4326" s="18"/>
      <c r="Q4326" s="18"/>
      <c r="R4326" s="18"/>
      <c r="S4326" s="18"/>
    </row>
    <row r="4327" spans="1:19" x14ac:dyDescent="0.25">
      <c r="A4327" s="9"/>
      <c r="O4327" s="18"/>
      <c r="P4327" s="18"/>
      <c r="Q4327" s="18"/>
      <c r="R4327" s="18"/>
      <c r="S4327" s="18"/>
    </row>
    <row r="4328" spans="1:19" x14ac:dyDescent="0.25">
      <c r="A4328" s="9"/>
      <c r="O4328" s="18"/>
      <c r="P4328" s="18"/>
      <c r="Q4328" s="18"/>
      <c r="R4328" s="18"/>
      <c r="S4328" s="18"/>
    </row>
    <row r="4329" spans="1:19" x14ac:dyDescent="0.25">
      <c r="A4329" s="9"/>
      <c r="O4329" s="18"/>
      <c r="P4329" s="18"/>
      <c r="Q4329" s="18"/>
      <c r="R4329" s="18"/>
      <c r="S4329" s="18"/>
    </row>
    <row r="4330" spans="1:19" x14ac:dyDescent="0.25">
      <c r="A4330" s="9"/>
      <c r="O4330" s="18"/>
      <c r="P4330" s="18"/>
      <c r="Q4330" s="18"/>
      <c r="R4330" s="18"/>
      <c r="S4330" s="18"/>
    </row>
    <row r="4331" spans="1:19" x14ac:dyDescent="0.25">
      <c r="A4331" s="9"/>
      <c r="O4331" s="18"/>
      <c r="P4331" s="18"/>
      <c r="Q4331" s="18"/>
      <c r="R4331" s="18"/>
      <c r="S4331" s="18"/>
    </row>
    <row r="4332" spans="1:19" x14ac:dyDescent="0.25">
      <c r="A4332" s="9"/>
      <c r="O4332" s="18"/>
      <c r="P4332" s="18"/>
      <c r="Q4332" s="18"/>
      <c r="R4332" s="18"/>
      <c r="S4332" s="18"/>
    </row>
    <row r="4333" spans="1:19" x14ac:dyDescent="0.25">
      <c r="A4333" s="9"/>
      <c r="O4333" s="18"/>
      <c r="P4333" s="18"/>
      <c r="Q4333" s="18"/>
      <c r="R4333" s="18"/>
      <c r="S4333" s="18"/>
    </row>
    <row r="4334" spans="1:19" x14ac:dyDescent="0.25">
      <c r="A4334" s="9"/>
      <c r="O4334" s="18"/>
      <c r="P4334" s="18"/>
      <c r="Q4334" s="18"/>
      <c r="R4334" s="18"/>
      <c r="S4334" s="18"/>
    </row>
    <row r="4335" spans="1:19" x14ac:dyDescent="0.25">
      <c r="A4335" s="9"/>
      <c r="O4335" s="18"/>
      <c r="P4335" s="18"/>
      <c r="Q4335" s="18"/>
      <c r="R4335" s="18"/>
      <c r="S4335" s="18"/>
    </row>
    <row r="4336" spans="1:19" x14ac:dyDescent="0.25">
      <c r="A4336" s="9"/>
      <c r="O4336" s="18"/>
      <c r="P4336" s="18"/>
      <c r="Q4336" s="18"/>
      <c r="R4336" s="18"/>
      <c r="S4336" s="18"/>
    </row>
    <row r="4337" spans="1:19" x14ac:dyDescent="0.25">
      <c r="A4337" s="9"/>
      <c r="O4337" s="18"/>
      <c r="P4337" s="18"/>
      <c r="Q4337" s="18"/>
      <c r="R4337" s="18"/>
      <c r="S4337" s="18"/>
    </row>
    <row r="4338" spans="1:19" x14ac:dyDescent="0.25">
      <c r="A4338" s="9"/>
      <c r="O4338" s="18"/>
      <c r="P4338" s="18"/>
      <c r="Q4338" s="18"/>
      <c r="R4338" s="18"/>
      <c r="S4338" s="18"/>
    </row>
    <row r="4339" spans="1:19" x14ac:dyDescent="0.25">
      <c r="A4339" s="9"/>
      <c r="O4339" s="18"/>
      <c r="P4339" s="18"/>
      <c r="Q4339" s="18"/>
      <c r="R4339" s="18"/>
      <c r="S4339" s="18"/>
    </row>
    <row r="4340" spans="1:19" x14ac:dyDescent="0.25">
      <c r="A4340" s="9"/>
      <c r="O4340" s="18"/>
      <c r="P4340" s="18"/>
      <c r="Q4340" s="18"/>
      <c r="R4340" s="18"/>
      <c r="S4340" s="18"/>
    </row>
    <row r="4341" spans="1:19" x14ac:dyDescent="0.25">
      <c r="A4341" s="9"/>
      <c r="O4341" s="18"/>
      <c r="P4341" s="18"/>
      <c r="Q4341" s="18"/>
      <c r="R4341" s="18"/>
      <c r="S4341" s="18"/>
    </row>
    <row r="4342" spans="1:19" x14ac:dyDescent="0.25">
      <c r="A4342" s="9"/>
      <c r="O4342" s="18"/>
      <c r="P4342" s="18"/>
      <c r="Q4342" s="18"/>
      <c r="R4342" s="18"/>
      <c r="S4342" s="18"/>
    </row>
    <row r="4343" spans="1:19" x14ac:dyDescent="0.25">
      <c r="A4343" s="9"/>
      <c r="O4343" s="18"/>
      <c r="P4343" s="18"/>
      <c r="Q4343" s="18"/>
      <c r="R4343" s="18"/>
      <c r="S4343" s="18"/>
    </row>
    <row r="4344" spans="1:19" x14ac:dyDescent="0.25">
      <c r="A4344" s="9"/>
      <c r="O4344" s="18"/>
      <c r="P4344" s="18"/>
      <c r="Q4344" s="18"/>
      <c r="R4344" s="18"/>
      <c r="S4344" s="18"/>
    </row>
    <row r="4345" spans="1:19" x14ac:dyDescent="0.25">
      <c r="A4345" s="9"/>
      <c r="O4345" s="18"/>
      <c r="P4345" s="18"/>
      <c r="Q4345" s="18"/>
      <c r="R4345" s="18"/>
      <c r="S4345" s="18"/>
    </row>
    <row r="4346" spans="1:19" x14ac:dyDescent="0.25">
      <c r="A4346" s="9"/>
      <c r="O4346" s="18"/>
      <c r="P4346" s="18"/>
      <c r="Q4346" s="18"/>
      <c r="R4346" s="18"/>
      <c r="S4346" s="18"/>
    </row>
    <row r="4347" spans="1:19" x14ac:dyDescent="0.25">
      <c r="A4347" s="9"/>
      <c r="O4347" s="18"/>
      <c r="P4347" s="18"/>
      <c r="Q4347" s="18"/>
      <c r="R4347" s="18"/>
      <c r="S4347" s="18"/>
    </row>
    <row r="4348" spans="1:19" x14ac:dyDescent="0.25">
      <c r="A4348" s="9"/>
      <c r="O4348" s="18"/>
      <c r="P4348" s="18"/>
      <c r="Q4348" s="18"/>
      <c r="R4348" s="18"/>
      <c r="S4348" s="18"/>
    </row>
    <row r="4349" spans="1:19" x14ac:dyDescent="0.25">
      <c r="A4349" s="9"/>
      <c r="O4349" s="18"/>
      <c r="P4349" s="18"/>
      <c r="Q4349" s="18"/>
      <c r="R4349" s="18"/>
      <c r="S4349" s="18"/>
    </row>
    <row r="4350" spans="1:19" x14ac:dyDescent="0.25">
      <c r="A4350" s="9"/>
      <c r="O4350" s="18"/>
      <c r="P4350" s="18"/>
      <c r="Q4350" s="18"/>
      <c r="R4350" s="18"/>
      <c r="S4350" s="18"/>
    </row>
    <row r="4351" spans="1:19" x14ac:dyDescent="0.25">
      <c r="A4351" s="9"/>
      <c r="O4351" s="18"/>
      <c r="P4351" s="18"/>
      <c r="Q4351" s="18"/>
      <c r="R4351" s="18"/>
      <c r="S4351" s="18"/>
    </row>
    <row r="4352" spans="1:19" x14ac:dyDescent="0.25">
      <c r="A4352" s="9"/>
      <c r="O4352" s="18"/>
      <c r="P4352" s="18"/>
      <c r="Q4352" s="18"/>
      <c r="R4352" s="18"/>
      <c r="S4352" s="18"/>
    </row>
    <row r="4353" spans="1:19" x14ac:dyDescent="0.25">
      <c r="A4353" s="9"/>
      <c r="O4353" s="18"/>
      <c r="P4353" s="18"/>
      <c r="Q4353" s="18"/>
      <c r="R4353" s="18"/>
      <c r="S4353" s="18"/>
    </row>
    <row r="4354" spans="1:19" x14ac:dyDescent="0.25">
      <c r="A4354" s="9"/>
      <c r="O4354" s="18"/>
      <c r="P4354" s="18"/>
      <c r="Q4354" s="18"/>
      <c r="R4354" s="18"/>
      <c r="S4354" s="18"/>
    </row>
    <row r="4355" spans="1:19" x14ac:dyDescent="0.25">
      <c r="A4355" s="9"/>
      <c r="O4355" s="18"/>
      <c r="P4355" s="18"/>
      <c r="Q4355" s="18"/>
      <c r="R4355" s="18"/>
      <c r="S4355" s="18"/>
    </row>
    <row r="4356" spans="1:19" x14ac:dyDescent="0.25">
      <c r="A4356" s="9"/>
      <c r="O4356" s="18"/>
      <c r="P4356" s="18"/>
      <c r="Q4356" s="18"/>
      <c r="R4356" s="18"/>
      <c r="S4356" s="18"/>
    </row>
    <row r="4357" spans="1:19" x14ac:dyDescent="0.25">
      <c r="A4357" s="9"/>
      <c r="O4357" s="18"/>
      <c r="P4357" s="18"/>
      <c r="Q4357" s="18"/>
      <c r="R4357" s="18"/>
      <c r="S4357" s="18"/>
    </row>
    <row r="4358" spans="1:19" x14ac:dyDescent="0.25">
      <c r="A4358" s="9"/>
      <c r="O4358" s="18"/>
      <c r="P4358" s="18"/>
      <c r="Q4358" s="18"/>
      <c r="R4358" s="18"/>
      <c r="S4358" s="18"/>
    </row>
    <row r="4359" spans="1:19" x14ac:dyDescent="0.25">
      <c r="A4359" s="9"/>
      <c r="O4359" s="18"/>
      <c r="P4359" s="18"/>
      <c r="Q4359" s="18"/>
      <c r="R4359" s="18"/>
      <c r="S4359" s="18"/>
    </row>
    <row r="4360" spans="1:19" x14ac:dyDescent="0.25">
      <c r="A4360" s="9"/>
      <c r="O4360" s="18"/>
      <c r="P4360" s="18"/>
      <c r="Q4360" s="18"/>
      <c r="R4360" s="18"/>
      <c r="S4360" s="18"/>
    </row>
    <row r="4361" spans="1:19" x14ac:dyDescent="0.25">
      <c r="A4361" s="9"/>
      <c r="O4361" s="18"/>
      <c r="P4361" s="18"/>
      <c r="Q4361" s="18"/>
      <c r="R4361" s="18"/>
      <c r="S4361" s="18"/>
    </row>
    <row r="4362" spans="1:19" x14ac:dyDescent="0.25">
      <c r="A4362" s="9"/>
      <c r="O4362" s="18"/>
      <c r="P4362" s="18"/>
      <c r="Q4362" s="18"/>
      <c r="R4362" s="18"/>
      <c r="S4362" s="18"/>
    </row>
    <row r="4363" spans="1:19" x14ac:dyDescent="0.25">
      <c r="A4363" s="9"/>
      <c r="O4363" s="18"/>
      <c r="P4363" s="18"/>
      <c r="Q4363" s="18"/>
      <c r="R4363" s="18"/>
      <c r="S4363" s="18"/>
    </row>
    <row r="4364" spans="1:19" x14ac:dyDescent="0.25">
      <c r="A4364" s="9"/>
      <c r="O4364" s="18"/>
      <c r="P4364" s="18"/>
      <c r="Q4364" s="18"/>
      <c r="R4364" s="18"/>
      <c r="S4364" s="18"/>
    </row>
    <row r="4365" spans="1:19" x14ac:dyDescent="0.25">
      <c r="A4365" s="9"/>
      <c r="O4365" s="18"/>
      <c r="P4365" s="18"/>
      <c r="Q4365" s="18"/>
      <c r="R4365" s="18"/>
      <c r="S4365" s="18"/>
    </row>
    <row r="4366" spans="1:19" x14ac:dyDescent="0.25">
      <c r="A4366" s="9"/>
      <c r="O4366" s="18"/>
      <c r="P4366" s="18"/>
      <c r="Q4366" s="18"/>
      <c r="R4366" s="18"/>
      <c r="S4366" s="18"/>
    </row>
    <row r="4367" spans="1:19" x14ac:dyDescent="0.25">
      <c r="A4367" s="9"/>
      <c r="O4367" s="18"/>
      <c r="P4367" s="18"/>
      <c r="Q4367" s="18"/>
      <c r="R4367" s="18"/>
      <c r="S4367" s="18"/>
    </row>
    <row r="4368" spans="1:19" x14ac:dyDescent="0.25">
      <c r="A4368" s="9"/>
      <c r="O4368" s="18"/>
      <c r="P4368" s="18"/>
      <c r="Q4368" s="18"/>
      <c r="R4368" s="18"/>
      <c r="S4368" s="18"/>
    </row>
    <row r="4369" spans="1:19" x14ac:dyDescent="0.25">
      <c r="A4369" s="9"/>
      <c r="O4369" s="18"/>
      <c r="P4369" s="18"/>
      <c r="Q4369" s="18"/>
      <c r="R4369" s="18"/>
      <c r="S4369" s="18"/>
    </row>
    <row r="4370" spans="1:19" x14ac:dyDescent="0.25">
      <c r="A4370" s="9"/>
      <c r="O4370" s="18"/>
      <c r="P4370" s="18"/>
      <c r="Q4370" s="18"/>
      <c r="R4370" s="18"/>
      <c r="S4370" s="18"/>
    </row>
    <row r="4371" spans="1:19" x14ac:dyDescent="0.25">
      <c r="A4371" s="9"/>
      <c r="O4371" s="18"/>
      <c r="P4371" s="18"/>
      <c r="Q4371" s="18"/>
      <c r="R4371" s="18"/>
      <c r="S4371" s="18"/>
    </row>
    <row r="4372" spans="1:19" x14ac:dyDescent="0.25">
      <c r="A4372" s="9"/>
      <c r="O4372" s="18"/>
      <c r="P4372" s="18"/>
      <c r="Q4372" s="18"/>
      <c r="R4372" s="18"/>
      <c r="S4372" s="18"/>
    </row>
    <row r="4373" spans="1:19" x14ac:dyDescent="0.25">
      <c r="A4373" s="9"/>
      <c r="O4373" s="18"/>
      <c r="P4373" s="18"/>
      <c r="Q4373" s="18"/>
      <c r="R4373" s="18"/>
      <c r="S4373" s="18"/>
    </row>
    <row r="4374" spans="1:19" x14ac:dyDescent="0.25">
      <c r="A4374" s="9"/>
      <c r="O4374" s="18"/>
      <c r="P4374" s="18"/>
      <c r="Q4374" s="18"/>
      <c r="R4374" s="18"/>
      <c r="S4374" s="18"/>
    </row>
    <row r="4375" spans="1:19" x14ac:dyDescent="0.25">
      <c r="A4375" s="9"/>
      <c r="O4375" s="18"/>
      <c r="P4375" s="18"/>
      <c r="Q4375" s="18"/>
      <c r="R4375" s="18"/>
      <c r="S4375" s="18"/>
    </row>
    <row r="4376" spans="1:19" x14ac:dyDescent="0.25">
      <c r="A4376" s="9"/>
      <c r="O4376" s="18"/>
      <c r="P4376" s="18"/>
      <c r="Q4376" s="18"/>
      <c r="R4376" s="18"/>
      <c r="S4376" s="18"/>
    </row>
    <row r="4377" spans="1:19" x14ac:dyDescent="0.25">
      <c r="A4377" s="9"/>
      <c r="O4377" s="18"/>
      <c r="P4377" s="18"/>
      <c r="Q4377" s="18"/>
      <c r="R4377" s="18"/>
      <c r="S4377" s="18"/>
    </row>
    <row r="4378" spans="1:19" x14ac:dyDescent="0.25">
      <c r="A4378" s="9"/>
      <c r="O4378" s="18"/>
      <c r="P4378" s="18"/>
      <c r="Q4378" s="18"/>
      <c r="R4378" s="18"/>
      <c r="S4378" s="18"/>
    </row>
    <row r="4379" spans="1:19" x14ac:dyDescent="0.25">
      <c r="A4379" s="9"/>
      <c r="O4379" s="18"/>
      <c r="P4379" s="18"/>
      <c r="Q4379" s="18"/>
      <c r="R4379" s="18"/>
      <c r="S4379" s="18"/>
    </row>
    <row r="4380" spans="1:19" x14ac:dyDescent="0.25">
      <c r="A4380" s="9"/>
      <c r="O4380" s="18"/>
      <c r="P4380" s="18"/>
      <c r="Q4380" s="18"/>
      <c r="R4380" s="18"/>
      <c r="S4380" s="18"/>
    </row>
    <row r="4381" spans="1:19" x14ac:dyDescent="0.25">
      <c r="A4381" s="9"/>
      <c r="O4381" s="18"/>
      <c r="P4381" s="18"/>
      <c r="Q4381" s="18"/>
      <c r="R4381" s="18"/>
      <c r="S4381" s="18"/>
    </row>
    <row r="4382" spans="1:19" x14ac:dyDescent="0.25">
      <c r="A4382" s="9"/>
      <c r="O4382" s="18"/>
      <c r="P4382" s="18"/>
      <c r="Q4382" s="18"/>
      <c r="R4382" s="18"/>
      <c r="S4382" s="18"/>
    </row>
    <row r="4383" spans="1:19" x14ac:dyDescent="0.25">
      <c r="A4383" s="9"/>
      <c r="O4383" s="18"/>
      <c r="P4383" s="18"/>
      <c r="Q4383" s="18"/>
      <c r="R4383" s="18"/>
      <c r="S4383" s="18"/>
    </row>
    <row r="4384" spans="1:19" x14ac:dyDescent="0.25">
      <c r="A4384" s="9"/>
      <c r="O4384" s="18"/>
      <c r="P4384" s="18"/>
      <c r="Q4384" s="18"/>
      <c r="R4384" s="18"/>
      <c r="S4384" s="18"/>
    </row>
    <row r="4385" spans="1:19" x14ac:dyDescent="0.25">
      <c r="A4385" s="9"/>
      <c r="O4385" s="18"/>
      <c r="P4385" s="18"/>
      <c r="Q4385" s="18"/>
      <c r="R4385" s="18"/>
      <c r="S4385" s="18"/>
    </row>
    <row r="4386" spans="1:19" x14ac:dyDescent="0.25">
      <c r="A4386" s="9"/>
      <c r="O4386" s="18"/>
      <c r="P4386" s="18"/>
      <c r="Q4386" s="18"/>
      <c r="R4386" s="18"/>
      <c r="S4386" s="18"/>
    </row>
    <row r="4387" spans="1:19" x14ac:dyDescent="0.25">
      <c r="A4387" s="9"/>
      <c r="O4387" s="18"/>
      <c r="P4387" s="18"/>
      <c r="Q4387" s="18"/>
      <c r="R4387" s="18"/>
      <c r="S4387" s="18"/>
    </row>
    <row r="4388" spans="1:19" x14ac:dyDescent="0.25">
      <c r="A4388" s="9"/>
      <c r="O4388" s="18"/>
      <c r="P4388" s="18"/>
      <c r="Q4388" s="18"/>
      <c r="R4388" s="18"/>
      <c r="S4388" s="18"/>
    </row>
    <row r="4389" spans="1:19" x14ac:dyDescent="0.25">
      <c r="A4389" s="9"/>
      <c r="O4389" s="18"/>
      <c r="P4389" s="18"/>
      <c r="Q4389" s="18"/>
      <c r="R4389" s="18"/>
      <c r="S4389" s="18"/>
    </row>
    <row r="4390" spans="1:19" x14ac:dyDescent="0.25">
      <c r="A4390" s="9"/>
      <c r="O4390" s="18"/>
      <c r="P4390" s="18"/>
      <c r="Q4390" s="18"/>
      <c r="R4390" s="18"/>
      <c r="S4390" s="18"/>
    </row>
    <row r="4391" spans="1:19" x14ac:dyDescent="0.25">
      <c r="A4391" s="9"/>
      <c r="O4391" s="18"/>
      <c r="P4391" s="18"/>
      <c r="Q4391" s="18"/>
      <c r="R4391" s="18"/>
      <c r="S4391" s="18"/>
    </row>
    <row r="4392" spans="1:19" x14ac:dyDescent="0.25">
      <c r="A4392" s="9"/>
      <c r="O4392" s="18"/>
      <c r="P4392" s="18"/>
      <c r="Q4392" s="18"/>
      <c r="R4392" s="18"/>
      <c r="S4392" s="18"/>
    </row>
    <row r="4393" spans="1:19" x14ac:dyDescent="0.25">
      <c r="A4393" s="9"/>
      <c r="O4393" s="18"/>
      <c r="P4393" s="18"/>
      <c r="Q4393" s="18"/>
      <c r="R4393" s="18"/>
      <c r="S4393" s="18"/>
    </row>
    <row r="4394" spans="1:19" x14ac:dyDescent="0.25">
      <c r="A4394" s="9"/>
      <c r="O4394" s="18"/>
      <c r="P4394" s="18"/>
      <c r="Q4394" s="18"/>
      <c r="R4394" s="18"/>
      <c r="S4394" s="18"/>
    </row>
    <row r="4395" spans="1:19" x14ac:dyDescent="0.25">
      <c r="A4395" s="9"/>
      <c r="O4395" s="18"/>
      <c r="P4395" s="18"/>
      <c r="Q4395" s="18"/>
      <c r="R4395" s="18"/>
      <c r="S4395" s="18"/>
    </row>
    <row r="4396" spans="1:19" x14ac:dyDescent="0.25">
      <c r="A4396" s="9"/>
      <c r="O4396" s="18"/>
      <c r="P4396" s="18"/>
      <c r="Q4396" s="18"/>
      <c r="R4396" s="18"/>
      <c r="S4396" s="18"/>
    </row>
    <row r="4397" spans="1:19" x14ac:dyDescent="0.25">
      <c r="A4397" s="9"/>
      <c r="O4397" s="18"/>
      <c r="P4397" s="18"/>
      <c r="Q4397" s="18"/>
      <c r="R4397" s="18"/>
      <c r="S4397" s="18"/>
    </row>
    <row r="4398" spans="1:19" x14ac:dyDescent="0.25">
      <c r="A4398" s="9"/>
      <c r="O4398" s="18"/>
      <c r="P4398" s="18"/>
      <c r="Q4398" s="18"/>
      <c r="R4398" s="18"/>
      <c r="S4398" s="18"/>
    </row>
    <row r="4399" spans="1:19" x14ac:dyDescent="0.25">
      <c r="A4399" s="9"/>
      <c r="O4399" s="18"/>
      <c r="P4399" s="18"/>
      <c r="Q4399" s="18"/>
      <c r="R4399" s="18"/>
      <c r="S4399" s="18"/>
    </row>
    <row r="4400" spans="1:19" x14ac:dyDescent="0.25">
      <c r="A4400" s="9"/>
      <c r="O4400" s="18"/>
      <c r="P4400" s="18"/>
      <c r="Q4400" s="18"/>
      <c r="R4400" s="18"/>
      <c r="S4400" s="18"/>
    </row>
    <row r="4401" spans="1:19" x14ac:dyDescent="0.25">
      <c r="A4401" s="9"/>
      <c r="O4401" s="18"/>
      <c r="P4401" s="18"/>
      <c r="Q4401" s="18"/>
      <c r="R4401" s="18"/>
      <c r="S4401" s="18"/>
    </row>
    <row r="4402" spans="1:19" x14ac:dyDescent="0.25">
      <c r="A4402" s="9"/>
      <c r="O4402" s="18"/>
      <c r="P4402" s="18"/>
      <c r="Q4402" s="18"/>
      <c r="R4402" s="18"/>
      <c r="S4402" s="18"/>
    </row>
    <row r="4403" spans="1:19" x14ac:dyDescent="0.25">
      <c r="A4403" s="9"/>
      <c r="O4403" s="18"/>
      <c r="P4403" s="18"/>
      <c r="Q4403" s="18"/>
      <c r="R4403" s="18"/>
      <c r="S4403" s="18"/>
    </row>
    <row r="4404" spans="1:19" x14ac:dyDescent="0.25">
      <c r="A4404" s="9"/>
      <c r="O4404" s="18"/>
      <c r="P4404" s="18"/>
      <c r="Q4404" s="18"/>
      <c r="R4404" s="18"/>
      <c r="S4404" s="18"/>
    </row>
    <row r="4405" spans="1:19" x14ac:dyDescent="0.25">
      <c r="A4405" s="9"/>
      <c r="O4405" s="18"/>
      <c r="P4405" s="18"/>
      <c r="Q4405" s="18"/>
      <c r="R4405" s="18"/>
      <c r="S4405" s="18"/>
    </row>
    <row r="4406" spans="1:19" x14ac:dyDescent="0.25">
      <c r="A4406" s="9"/>
      <c r="O4406" s="18"/>
      <c r="P4406" s="18"/>
      <c r="Q4406" s="18"/>
      <c r="R4406" s="18"/>
      <c r="S4406" s="18"/>
    </row>
    <row r="4407" spans="1:19" x14ac:dyDescent="0.25">
      <c r="A4407" s="9"/>
      <c r="O4407" s="18"/>
      <c r="P4407" s="18"/>
      <c r="Q4407" s="18"/>
      <c r="R4407" s="18"/>
      <c r="S4407" s="18"/>
    </row>
    <row r="4408" spans="1:19" x14ac:dyDescent="0.25">
      <c r="A4408" s="9"/>
      <c r="O4408" s="18"/>
      <c r="P4408" s="18"/>
      <c r="Q4408" s="18"/>
      <c r="R4408" s="18"/>
      <c r="S4408" s="18"/>
    </row>
    <row r="4409" spans="1:19" x14ac:dyDescent="0.25">
      <c r="A4409" s="9"/>
      <c r="O4409" s="18"/>
      <c r="P4409" s="18"/>
      <c r="Q4409" s="18"/>
      <c r="R4409" s="18"/>
      <c r="S4409" s="18"/>
    </row>
    <row r="4410" spans="1:19" x14ac:dyDescent="0.25">
      <c r="A4410" s="9"/>
      <c r="O4410" s="18"/>
      <c r="P4410" s="18"/>
      <c r="Q4410" s="18"/>
      <c r="R4410" s="18"/>
      <c r="S4410" s="18"/>
    </row>
    <row r="4411" spans="1:19" x14ac:dyDescent="0.25">
      <c r="A4411" s="9"/>
      <c r="O4411" s="18"/>
      <c r="P4411" s="18"/>
      <c r="Q4411" s="18"/>
      <c r="R4411" s="18"/>
      <c r="S4411" s="18"/>
    </row>
    <row r="4412" spans="1:19" x14ac:dyDescent="0.25">
      <c r="A4412" s="9"/>
      <c r="O4412" s="18"/>
      <c r="P4412" s="18"/>
      <c r="Q4412" s="18"/>
      <c r="R4412" s="18"/>
      <c r="S4412" s="18"/>
    </row>
    <row r="4413" spans="1:19" x14ac:dyDescent="0.25">
      <c r="A4413" s="9"/>
      <c r="O4413" s="18"/>
      <c r="P4413" s="18"/>
      <c r="Q4413" s="18"/>
      <c r="R4413" s="18"/>
      <c r="S4413" s="18"/>
    </row>
    <row r="4414" spans="1:19" x14ac:dyDescent="0.25">
      <c r="A4414" s="9"/>
      <c r="O4414" s="18"/>
      <c r="P4414" s="18"/>
      <c r="Q4414" s="18"/>
      <c r="R4414" s="18"/>
      <c r="S4414" s="18"/>
    </row>
    <row r="4415" spans="1:19" x14ac:dyDescent="0.25">
      <c r="A4415" s="9"/>
      <c r="O4415" s="18"/>
      <c r="P4415" s="18"/>
      <c r="Q4415" s="18"/>
      <c r="R4415" s="18"/>
      <c r="S4415" s="18"/>
    </row>
    <row r="4416" spans="1:19" x14ac:dyDescent="0.25">
      <c r="A4416" s="9"/>
      <c r="O4416" s="18"/>
      <c r="P4416" s="18"/>
      <c r="Q4416" s="18"/>
      <c r="R4416" s="18"/>
      <c r="S4416" s="18"/>
    </row>
    <row r="4417" spans="1:19" x14ac:dyDescent="0.25">
      <c r="A4417" s="9"/>
      <c r="O4417" s="18"/>
      <c r="P4417" s="18"/>
      <c r="Q4417" s="18"/>
      <c r="R4417" s="18"/>
      <c r="S4417" s="18"/>
    </row>
    <row r="4418" spans="1:19" x14ac:dyDescent="0.25">
      <c r="A4418" s="9"/>
      <c r="O4418" s="18"/>
      <c r="P4418" s="18"/>
      <c r="Q4418" s="18"/>
      <c r="R4418" s="18"/>
      <c r="S4418" s="18"/>
    </row>
    <row r="4419" spans="1:19" x14ac:dyDescent="0.25">
      <c r="A4419" s="9"/>
      <c r="O4419" s="18"/>
      <c r="P4419" s="18"/>
      <c r="Q4419" s="18"/>
      <c r="R4419" s="18"/>
      <c r="S4419" s="18"/>
    </row>
    <row r="4420" spans="1:19" x14ac:dyDescent="0.25">
      <c r="A4420" s="9"/>
      <c r="O4420" s="18"/>
      <c r="P4420" s="18"/>
      <c r="Q4420" s="18"/>
      <c r="R4420" s="18"/>
      <c r="S4420" s="18"/>
    </row>
    <row r="4421" spans="1:19" x14ac:dyDescent="0.25">
      <c r="A4421" s="9"/>
      <c r="O4421" s="18"/>
      <c r="P4421" s="18"/>
      <c r="Q4421" s="18"/>
      <c r="R4421" s="18"/>
      <c r="S4421" s="18"/>
    </row>
    <row r="4422" spans="1:19" x14ac:dyDescent="0.25">
      <c r="A4422" s="9"/>
      <c r="O4422" s="18"/>
      <c r="P4422" s="18"/>
      <c r="Q4422" s="18"/>
      <c r="R4422" s="18"/>
      <c r="S4422" s="18"/>
    </row>
    <row r="4423" spans="1:19" x14ac:dyDescent="0.25">
      <c r="A4423" s="9"/>
      <c r="O4423" s="18"/>
      <c r="P4423" s="18"/>
      <c r="Q4423" s="18"/>
      <c r="R4423" s="18"/>
      <c r="S4423" s="18"/>
    </row>
    <row r="4424" spans="1:19" x14ac:dyDescent="0.25">
      <c r="A4424" s="9"/>
      <c r="O4424" s="18"/>
      <c r="P4424" s="18"/>
      <c r="Q4424" s="18"/>
      <c r="R4424" s="18"/>
      <c r="S4424" s="18"/>
    </row>
    <row r="4425" spans="1:19" x14ac:dyDescent="0.25">
      <c r="A4425" s="9"/>
      <c r="O4425" s="18"/>
      <c r="P4425" s="18"/>
      <c r="Q4425" s="18"/>
      <c r="R4425" s="18"/>
      <c r="S4425" s="18"/>
    </row>
    <row r="4426" spans="1:19" x14ac:dyDescent="0.25">
      <c r="A4426" s="9"/>
      <c r="O4426" s="18"/>
      <c r="P4426" s="18"/>
      <c r="Q4426" s="18"/>
      <c r="R4426" s="18"/>
      <c r="S4426" s="18"/>
    </row>
    <row r="4427" spans="1:19" x14ac:dyDescent="0.25">
      <c r="A4427" s="9"/>
      <c r="O4427" s="18"/>
      <c r="P4427" s="18"/>
      <c r="Q4427" s="18"/>
      <c r="R4427" s="18"/>
      <c r="S4427" s="18"/>
    </row>
    <row r="4428" spans="1:19" x14ac:dyDescent="0.25">
      <c r="A4428" s="9"/>
      <c r="O4428" s="18"/>
      <c r="P4428" s="18"/>
      <c r="Q4428" s="18"/>
      <c r="R4428" s="18"/>
      <c r="S4428" s="18"/>
    </row>
    <row r="4429" spans="1:19" x14ac:dyDescent="0.25">
      <c r="A4429" s="9"/>
      <c r="O4429" s="18"/>
      <c r="P4429" s="18"/>
      <c r="Q4429" s="18"/>
      <c r="R4429" s="18"/>
      <c r="S4429" s="18"/>
    </row>
    <row r="4430" spans="1:19" x14ac:dyDescent="0.25">
      <c r="A4430" s="9"/>
      <c r="O4430" s="18"/>
      <c r="P4430" s="18"/>
      <c r="Q4430" s="18"/>
      <c r="R4430" s="18"/>
      <c r="S4430" s="18"/>
    </row>
    <row r="4431" spans="1:19" x14ac:dyDescent="0.25">
      <c r="A4431" s="9"/>
      <c r="O4431" s="18"/>
      <c r="P4431" s="18"/>
      <c r="Q4431" s="18"/>
      <c r="R4431" s="18"/>
      <c r="S4431" s="18"/>
    </row>
    <row r="4432" spans="1:19" x14ac:dyDescent="0.25">
      <c r="A4432" s="9"/>
      <c r="O4432" s="18"/>
      <c r="P4432" s="18"/>
      <c r="Q4432" s="18"/>
      <c r="R4432" s="18"/>
      <c r="S4432" s="18"/>
    </row>
    <row r="4433" spans="1:19" x14ac:dyDescent="0.25">
      <c r="A4433" s="9"/>
      <c r="O4433" s="18"/>
      <c r="P4433" s="18"/>
      <c r="Q4433" s="18"/>
      <c r="R4433" s="18"/>
      <c r="S4433" s="18"/>
    </row>
    <row r="4434" spans="1:19" x14ac:dyDescent="0.25">
      <c r="A4434" s="9"/>
      <c r="O4434" s="18"/>
      <c r="P4434" s="18"/>
      <c r="Q4434" s="18"/>
      <c r="R4434" s="18"/>
      <c r="S4434" s="18"/>
    </row>
    <row r="4435" spans="1:19" x14ac:dyDescent="0.25">
      <c r="A4435" s="9"/>
      <c r="O4435" s="18"/>
      <c r="P4435" s="18"/>
      <c r="Q4435" s="18"/>
      <c r="R4435" s="18"/>
      <c r="S4435" s="18"/>
    </row>
    <row r="4436" spans="1:19" x14ac:dyDescent="0.25">
      <c r="A4436" s="9"/>
      <c r="O4436" s="18"/>
      <c r="P4436" s="18"/>
      <c r="Q4436" s="18"/>
      <c r="R4436" s="18"/>
      <c r="S4436" s="18"/>
    </row>
    <row r="4437" spans="1:19" x14ac:dyDescent="0.25">
      <c r="A4437" s="9"/>
      <c r="O4437" s="18"/>
      <c r="P4437" s="18"/>
      <c r="Q4437" s="18"/>
      <c r="R4437" s="18"/>
      <c r="S4437" s="18"/>
    </row>
    <row r="4438" spans="1:19" x14ac:dyDescent="0.25">
      <c r="A4438" s="9"/>
      <c r="O4438" s="18"/>
      <c r="P4438" s="18"/>
      <c r="Q4438" s="18"/>
      <c r="R4438" s="18"/>
      <c r="S4438" s="18"/>
    </row>
    <row r="4439" spans="1:19" x14ac:dyDescent="0.25">
      <c r="A4439" s="9"/>
      <c r="O4439" s="18"/>
      <c r="P4439" s="18"/>
      <c r="Q4439" s="18"/>
      <c r="R4439" s="18"/>
      <c r="S4439" s="18"/>
    </row>
    <row r="4440" spans="1:19" x14ac:dyDescent="0.25">
      <c r="A4440" s="9"/>
      <c r="O4440" s="18"/>
      <c r="P4440" s="18"/>
      <c r="Q4440" s="18"/>
      <c r="R4440" s="18"/>
      <c r="S4440" s="18"/>
    </row>
    <row r="4441" spans="1:19" x14ac:dyDescent="0.25">
      <c r="A4441" s="9"/>
      <c r="O4441" s="18"/>
      <c r="P4441" s="18"/>
      <c r="Q4441" s="18"/>
      <c r="R4441" s="18"/>
      <c r="S4441" s="18"/>
    </row>
    <row r="4442" spans="1:19" x14ac:dyDescent="0.25">
      <c r="A4442" s="9"/>
      <c r="O4442" s="18"/>
      <c r="P4442" s="18"/>
      <c r="Q4442" s="18"/>
      <c r="R4442" s="18"/>
      <c r="S4442" s="18"/>
    </row>
    <row r="4443" spans="1:19" x14ac:dyDescent="0.25">
      <c r="A4443" s="9"/>
      <c r="O4443" s="18"/>
      <c r="P4443" s="18"/>
      <c r="Q4443" s="18"/>
      <c r="R4443" s="18"/>
      <c r="S4443" s="18"/>
    </row>
    <row r="4444" spans="1:19" x14ac:dyDescent="0.25">
      <c r="A4444" s="9"/>
      <c r="O4444" s="18"/>
      <c r="P4444" s="18"/>
      <c r="Q4444" s="18"/>
      <c r="R4444" s="18"/>
      <c r="S4444" s="18"/>
    </row>
    <row r="4445" spans="1:19" x14ac:dyDescent="0.25">
      <c r="A4445" s="9"/>
      <c r="O4445" s="18"/>
      <c r="P4445" s="18"/>
      <c r="Q4445" s="18"/>
      <c r="R4445" s="18"/>
      <c r="S4445" s="18"/>
    </row>
    <row r="4446" spans="1:19" x14ac:dyDescent="0.25">
      <c r="A4446" s="9"/>
      <c r="O4446" s="18"/>
      <c r="P4446" s="18"/>
      <c r="Q4446" s="18"/>
      <c r="R4446" s="18"/>
      <c r="S4446" s="18"/>
    </row>
    <row r="4447" spans="1:19" x14ac:dyDescent="0.25">
      <c r="A4447" s="9"/>
      <c r="O4447" s="18"/>
      <c r="P4447" s="18"/>
      <c r="Q4447" s="18"/>
      <c r="R4447" s="18"/>
      <c r="S4447" s="18"/>
    </row>
    <row r="4448" spans="1:19" x14ac:dyDescent="0.25">
      <c r="A4448" s="9"/>
      <c r="O4448" s="18"/>
      <c r="P4448" s="18"/>
      <c r="Q4448" s="18"/>
      <c r="R4448" s="18"/>
      <c r="S4448" s="18"/>
    </row>
    <row r="4449" spans="1:19" x14ac:dyDescent="0.25">
      <c r="A4449" s="9"/>
      <c r="O4449" s="18"/>
      <c r="P4449" s="18"/>
      <c r="Q4449" s="18"/>
      <c r="R4449" s="18"/>
      <c r="S4449" s="18"/>
    </row>
    <row r="4450" spans="1:19" x14ac:dyDescent="0.25">
      <c r="A4450" s="9"/>
      <c r="O4450" s="18"/>
      <c r="P4450" s="18"/>
      <c r="Q4450" s="18"/>
      <c r="R4450" s="18"/>
      <c r="S4450" s="18"/>
    </row>
    <row r="4451" spans="1:19" x14ac:dyDescent="0.25">
      <c r="A4451" s="9"/>
      <c r="O4451" s="18"/>
      <c r="P4451" s="18"/>
      <c r="Q4451" s="18"/>
      <c r="R4451" s="18"/>
      <c r="S4451" s="18"/>
    </row>
    <row r="4452" spans="1:19" x14ac:dyDescent="0.25">
      <c r="A4452" s="9"/>
      <c r="O4452" s="18"/>
      <c r="P4452" s="18"/>
      <c r="Q4452" s="18"/>
      <c r="R4452" s="18"/>
      <c r="S4452" s="18"/>
    </row>
    <row r="4453" spans="1:19" x14ac:dyDescent="0.25">
      <c r="A4453" s="9"/>
      <c r="O4453" s="18"/>
      <c r="P4453" s="18"/>
      <c r="Q4453" s="18"/>
      <c r="R4453" s="18"/>
      <c r="S4453" s="18"/>
    </row>
    <row r="4454" spans="1:19" x14ac:dyDescent="0.25">
      <c r="A4454" s="9"/>
      <c r="O4454" s="18"/>
      <c r="P4454" s="18"/>
      <c r="Q4454" s="18"/>
      <c r="R4454" s="18"/>
      <c r="S4454" s="18"/>
    </row>
    <row r="4455" spans="1:19" x14ac:dyDescent="0.25">
      <c r="A4455" s="9"/>
      <c r="O4455" s="18"/>
      <c r="P4455" s="18"/>
      <c r="Q4455" s="18"/>
      <c r="R4455" s="18"/>
      <c r="S4455" s="18"/>
    </row>
    <row r="4456" spans="1:19" x14ac:dyDescent="0.25">
      <c r="A4456" s="9"/>
      <c r="O4456" s="18"/>
      <c r="P4456" s="18"/>
      <c r="Q4456" s="18"/>
      <c r="R4456" s="18"/>
      <c r="S4456" s="18"/>
    </row>
    <row r="4457" spans="1:19" x14ac:dyDescent="0.25">
      <c r="A4457" s="9"/>
      <c r="O4457" s="18"/>
      <c r="P4457" s="18"/>
      <c r="Q4457" s="18"/>
      <c r="R4457" s="18"/>
      <c r="S4457" s="18"/>
    </row>
    <row r="4458" spans="1:19" x14ac:dyDescent="0.25">
      <c r="A4458" s="9"/>
      <c r="O4458" s="18"/>
      <c r="P4458" s="18"/>
      <c r="Q4458" s="18"/>
      <c r="R4458" s="18"/>
      <c r="S4458" s="18"/>
    </row>
    <row r="4459" spans="1:19" x14ac:dyDescent="0.25">
      <c r="A4459" s="9"/>
      <c r="O4459" s="18"/>
      <c r="P4459" s="18"/>
      <c r="Q4459" s="18"/>
      <c r="R4459" s="18"/>
      <c r="S4459" s="18"/>
    </row>
    <row r="4460" spans="1:19" x14ac:dyDescent="0.25">
      <c r="A4460" s="9"/>
      <c r="O4460" s="18"/>
      <c r="P4460" s="18"/>
      <c r="Q4460" s="18"/>
      <c r="R4460" s="18"/>
      <c r="S4460" s="18"/>
    </row>
    <row r="4461" spans="1:19" x14ac:dyDescent="0.25">
      <c r="A4461" s="9"/>
      <c r="O4461" s="18"/>
      <c r="P4461" s="18"/>
      <c r="Q4461" s="18"/>
      <c r="R4461" s="18"/>
      <c r="S4461" s="18"/>
    </row>
    <row r="4462" spans="1:19" x14ac:dyDescent="0.25">
      <c r="A4462" s="9"/>
      <c r="O4462" s="18"/>
      <c r="P4462" s="18"/>
      <c r="Q4462" s="18"/>
      <c r="R4462" s="18"/>
      <c r="S4462" s="18"/>
    </row>
    <row r="4463" spans="1:19" x14ac:dyDescent="0.25">
      <c r="A4463" s="9"/>
      <c r="O4463" s="18"/>
      <c r="P4463" s="18"/>
      <c r="Q4463" s="18"/>
      <c r="R4463" s="18"/>
      <c r="S4463" s="18"/>
    </row>
    <row r="4464" spans="1:19" x14ac:dyDescent="0.25">
      <c r="A4464" s="9"/>
      <c r="O4464" s="18"/>
      <c r="P4464" s="18"/>
      <c r="Q4464" s="18"/>
      <c r="R4464" s="18"/>
      <c r="S4464" s="18"/>
    </row>
    <row r="4465" spans="1:19" x14ac:dyDescent="0.25">
      <c r="A4465" s="9"/>
      <c r="O4465" s="18"/>
      <c r="P4465" s="18"/>
      <c r="Q4465" s="18"/>
      <c r="R4465" s="18"/>
      <c r="S4465" s="18"/>
    </row>
    <row r="4466" spans="1:19" x14ac:dyDescent="0.25">
      <c r="A4466" s="9"/>
      <c r="O4466" s="18"/>
      <c r="P4466" s="18"/>
      <c r="Q4466" s="18"/>
      <c r="R4466" s="18"/>
      <c r="S4466" s="18"/>
    </row>
    <row r="4467" spans="1:19" x14ac:dyDescent="0.25">
      <c r="A4467" s="9"/>
      <c r="O4467" s="18"/>
      <c r="P4467" s="18"/>
      <c r="Q4467" s="18"/>
      <c r="R4467" s="18"/>
      <c r="S4467" s="18"/>
    </row>
    <row r="4468" spans="1:19" x14ac:dyDescent="0.25">
      <c r="A4468" s="9"/>
      <c r="O4468" s="18"/>
      <c r="P4468" s="18"/>
      <c r="Q4468" s="18"/>
      <c r="R4468" s="18"/>
      <c r="S4468" s="18"/>
    </row>
    <row r="4469" spans="1:19" x14ac:dyDescent="0.25">
      <c r="A4469" s="9"/>
      <c r="O4469" s="18"/>
      <c r="P4469" s="18"/>
      <c r="Q4469" s="18"/>
      <c r="R4469" s="18"/>
      <c r="S4469" s="18"/>
    </row>
    <row r="4470" spans="1:19" x14ac:dyDescent="0.25">
      <c r="A4470" s="9"/>
      <c r="O4470" s="18"/>
      <c r="P4470" s="18"/>
      <c r="Q4470" s="18"/>
      <c r="R4470" s="18"/>
      <c r="S4470" s="18"/>
    </row>
    <row r="4471" spans="1:19" x14ac:dyDescent="0.25">
      <c r="A4471" s="9"/>
      <c r="O4471" s="18"/>
      <c r="P4471" s="18"/>
      <c r="Q4471" s="18"/>
      <c r="R4471" s="18"/>
      <c r="S4471" s="18"/>
    </row>
    <row r="4472" spans="1:19" x14ac:dyDescent="0.25">
      <c r="A4472" s="9"/>
      <c r="O4472" s="18"/>
      <c r="P4472" s="18"/>
      <c r="Q4472" s="18"/>
      <c r="R4472" s="18"/>
      <c r="S4472" s="18"/>
    </row>
    <row r="4473" spans="1:19" x14ac:dyDescent="0.25">
      <c r="A4473" s="9"/>
      <c r="O4473" s="18"/>
      <c r="P4473" s="18"/>
      <c r="Q4473" s="18"/>
      <c r="R4473" s="18"/>
      <c r="S4473" s="18"/>
    </row>
    <row r="4474" spans="1:19" x14ac:dyDescent="0.25">
      <c r="A4474" s="9"/>
      <c r="O4474" s="18"/>
      <c r="P4474" s="18"/>
      <c r="Q4474" s="18"/>
      <c r="R4474" s="18"/>
      <c r="S4474" s="18"/>
    </row>
    <row r="4475" spans="1:19" x14ac:dyDescent="0.25">
      <c r="A4475" s="9"/>
      <c r="O4475" s="18"/>
      <c r="P4475" s="18"/>
      <c r="Q4475" s="18"/>
      <c r="R4475" s="18"/>
      <c r="S4475" s="18"/>
    </row>
    <row r="4476" spans="1:19" x14ac:dyDescent="0.25">
      <c r="A4476" s="9"/>
      <c r="O4476" s="18"/>
      <c r="P4476" s="18"/>
      <c r="Q4476" s="18"/>
      <c r="R4476" s="18"/>
      <c r="S4476" s="18"/>
    </row>
    <row r="4477" spans="1:19" x14ac:dyDescent="0.25">
      <c r="A4477" s="9"/>
      <c r="O4477" s="18"/>
      <c r="P4477" s="18"/>
      <c r="Q4477" s="18"/>
      <c r="R4477" s="18"/>
      <c r="S4477" s="18"/>
    </row>
    <row r="4478" spans="1:19" x14ac:dyDescent="0.25">
      <c r="A4478" s="9"/>
      <c r="O4478" s="18"/>
      <c r="P4478" s="18"/>
      <c r="Q4478" s="18"/>
      <c r="R4478" s="18"/>
      <c r="S4478" s="18"/>
    </row>
    <row r="4479" spans="1:19" x14ac:dyDescent="0.25">
      <c r="A4479" s="9"/>
      <c r="O4479" s="18"/>
      <c r="P4479" s="18"/>
      <c r="Q4479" s="18"/>
      <c r="R4479" s="18"/>
      <c r="S4479" s="18"/>
    </row>
    <row r="4480" spans="1:19" x14ac:dyDescent="0.25">
      <c r="A4480" s="9"/>
      <c r="O4480" s="18"/>
      <c r="P4480" s="18"/>
      <c r="Q4480" s="18"/>
      <c r="R4480" s="18"/>
      <c r="S4480" s="18"/>
    </row>
    <row r="4481" spans="1:19" x14ac:dyDescent="0.25">
      <c r="A4481" s="9"/>
      <c r="O4481" s="18"/>
      <c r="P4481" s="18"/>
      <c r="Q4481" s="18"/>
      <c r="R4481" s="18"/>
      <c r="S4481" s="18"/>
    </row>
    <row r="4482" spans="1:19" x14ac:dyDescent="0.25">
      <c r="A4482" s="9"/>
      <c r="O4482" s="18"/>
      <c r="P4482" s="18"/>
      <c r="Q4482" s="18"/>
      <c r="R4482" s="18"/>
      <c r="S4482" s="18"/>
    </row>
    <row r="4483" spans="1:19" x14ac:dyDescent="0.25">
      <c r="A4483" s="9"/>
      <c r="O4483" s="18"/>
      <c r="P4483" s="18"/>
      <c r="Q4483" s="18"/>
      <c r="R4483" s="18"/>
      <c r="S4483" s="18"/>
    </row>
    <row r="4484" spans="1:19" x14ac:dyDescent="0.25">
      <c r="A4484" s="9"/>
      <c r="O4484" s="18"/>
      <c r="P4484" s="18"/>
      <c r="Q4484" s="18"/>
      <c r="R4484" s="18"/>
      <c r="S4484" s="18"/>
    </row>
    <row r="4485" spans="1:19" x14ac:dyDescent="0.25">
      <c r="A4485" s="9"/>
      <c r="O4485" s="18"/>
      <c r="P4485" s="18"/>
      <c r="Q4485" s="18"/>
      <c r="R4485" s="18"/>
      <c r="S4485" s="18"/>
    </row>
    <row r="4486" spans="1:19" x14ac:dyDescent="0.25">
      <c r="A4486" s="9"/>
      <c r="O4486" s="18"/>
      <c r="P4486" s="18"/>
      <c r="Q4486" s="18"/>
      <c r="R4486" s="18"/>
      <c r="S4486" s="18"/>
    </row>
    <row r="4487" spans="1:19" x14ac:dyDescent="0.25">
      <c r="A4487" s="9"/>
      <c r="O4487" s="18"/>
      <c r="P4487" s="18"/>
      <c r="Q4487" s="18"/>
      <c r="R4487" s="18"/>
      <c r="S4487" s="18"/>
    </row>
    <row r="4488" spans="1:19" x14ac:dyDescent="0.25">
      <c r="A4488" s="9"/>
      <c r="O4488" s="18"/>
      <c r="P4488" s="18"/>
      <c r="Q4488" s="18"/>
      <c r="R4488" s="18"/>
      <c r="S4488" s="18"/>
    </row>
    <row r="4489" spans="1:19" x14ac:dyDescent="0.25">
      <c r="A4489" s="9"/>
      <c r="O4489" s="18"/>
      <c r="P4489" s="18"/>
      <c r="Q4489" s="18"/>
      <c r="R4489" s="18"/>
      <c r="S4489" s="18"/>
    </row>
    <row r="4490" spans="1:19" x14ac:dyDescent="0.25">
      <c r="A4490" s="9"/>
      <c r="O4490" s="18"/>
      <c r="P4490" s="18"/>
      <c r="Q4490" s="18"/>
      <c r="R4490" s="18"/>
      <c r="S4490" s="18"/>
    </row>
    <row r="4491" spans="1:19" x14ac:dyDescent="0.25">
      <c r="A4491" s="9"/>
      <c r="O4491" s="18"/>
      <c r="P4491" s="18"/>
      <c r="Q4491" s="18"/>
      <c r="R4491" s="18"/>
      <c r="S4491" s="18"/>
    </row>
    <row r="4492" spans="1:19" x14ac:dyDescent="0.25">
      <c r="A4492" s="9"/>
      <c r="O4492" s="18"/>
      <c r="P4492" s="18"/>
      <c r="Q4492" s="18"/>
      <c r="R4492" s="18"/>
      <c r="S4492" s="18"/>
    </row>
    <row r="4493" spans="1:19" x14ac:dyDescent="0.25">
      <c r="A4493" s="9"/>
      <c r="O4493" s="18"/>
      <c r="P4493" s="18"/>
      <c r="Q4493" s="18"/>
      <c r="R4493" s="18"/>
      <c r="S4493" s="18"/>
    </row>
    <row r="4494" spans="1:19" x14ac:dyDescent="0.25">
      <c r="A4494" s="9"/>
      <c r="O4494" s="18"/>
      <c r="P4494" s="18"/>
      <c r="Q4494" s="18"/>
      <c r="R4494" s="18"/>
      <c r="S4494" s="18"/>
    </row>
    <row r="4495" spans="1:19" x14ac:dyDescent="0.25">
      <c r="A4495" s="9"/>
      <c r="O4495" s="18"/>
      <c r="P4495" s="18"/>
      <c r="Q4495" s="18"/>
      <c r="R4495" s="18"/>
      <c r="S4495" s="18"/>
    </row>
    <row r="4496" spans="1:19" x14ac:dyDescent="0.25">
      <c r="A4496" s="9"/>
      <c r="O4496" s="18"/>
      <c r="P4496" s="18"/>
      <c r="Q4496" s="18"/>
      <c r="R4496" s="18"/>
      <c r="S4496" s="18"/>
    </row>
    <row r="4497" spans="1:19" x14ac:dyDescent="0.25">
      <c r="A4497" s="9"/>
      <c r="O4497" s="18"/>
      <c r="P4497" s="18"/>
      <c r="Q4497" s="18"/>
      <c r="R4497" s="18"/>
      <c r="S4497" s="18"/>
    </row>
    <row r="4498" spans="1:19" x14ac:dyDescent="0.25">
      <c r="A4498" s="9"/>
      <c r="O4498" s="18"/>
      <c r="P4498" s="18"/>
      <c r="Q4498" s="18"/>
      <c r="R4498" s="18"/>
      <c r="S4498" s="18"/>
    </row>
    <row r="4499" spans="1:19" x14ac:dyDescent="0.25">
      <c r="A4499" s="9"/>
      <c r="O4499" s="18"/>
      <c r="P4499" s="18"/>
      <c r="Q4499" s="18"/>
      <c r="R4499" s="18"/>
      <c r="S4499" s="18"/>
    </row>
    <row r="4500" spans="1:19" x14ac:dyDescent="0.25">
      <c r="A4500" s="9"/>
      <c r="O4500" s="18"/>
      <c r="P4500" s="18"/>
      <c r="Q4500" s="18"/>
      <c r="R4500" s="18"/>
      <c r="S4500" s="18"/>
    </row>
    <row r="4501" spans="1:19" x14ac:dyDescent="0.25">
      <c r="A4501" s="9"/>
      <c r="O4501" s="18"/>
      <c r="P4501" s="18"/>
      <c r="Q4501" s="18"/>
      <c r="R4501" s="18"/>
      <c r="S4501" s="18"/>
    </row>
    <row r="4502" spans="1:19" x14ac:dyDescent="0.25">
      <c r="A4502" s="9"/>
      <c r="O4502" s="18"/>
      <c r="P4502" s="18"/>
      <c r="Q4502" s="18"/>
      <c r="R4502" s="18"/>
      <c r="S4502" s="18"/>
    </row>
    <row r="4503" spans="1:19" x14ac:dyDescent="0.25">
      <c r="A4503" s="9"/>
      <c r="O4503" s="18"/>
      <c r="P4503" s="18"/>
      <c r="Q4503" s="18"/>
      <c r="R4503" s="18"/>
      <c r="S4503" s="18"/>
    </row>
    <row r="4504" spans="1:19" x14ac:dyDescent="0.25">
      <c r="A4504" s="9"/>
      <c r="O4504" s="18"/>
      <c r="P4504" s="18"/>
      <c r="Q4504" s="18"/>
      <c r="R4504" s="18"/>
      <c r="S4504" s="18"/>
    </row>
    <row r="4505" spans="1:19" x14ac:dyDescent="0.25">
      <c r="A4505" s="9"/>
      <c r="O4505" s="18"/>
      <c r="P4505" s="18"/>
      <c r="Q4505" s="18"/>
      <c r="R4505" s="18"/>
      <c r="S4505" s="18"/>
    </row>
    <row r="4506" spans="1:19" x14ac:dyDescent="0.25">
      <c r="A4506" s="9"/>
      <c r="O4506" s="18"/>
      <c r="P4506" s="18"/>
      <c r="Q4506" s="18"/>
      <c r="R4506" s="18"/>
      <c r="S4506" s="18"/>
    </row>
    <row r="4507" spans="1:19" x14ac:dyDescent="0.25">
      <c r="A4507" s="9"/>
      <c r="O4507" s="18"/>
      <c r="P4507" s="18"/>
      <c r="Q4507" s="18"/>
      <c r="R4507" s="18"/>
      <c r="S4507" s="18"/>
    </row>
    <row r="4508" spans="1:19" x14ac:dyDescent="0.25">
      <c r="A4508" s="9"/>
      <c r="O4508" s="18"/>
      <c r="P4508" s="18"/>
      <c r="Q4508" s="18"/>
      <c r="R4508" s="18"/>
      <c r="S4508" s="18"/>
    </row>
    <row r="4509" spans="1:19" x14ac:dyDescent="0.25">
      <c r="A4509" s="9"/>
      <c r="O4509" s="18"/>
      <c r="P4509" s="18"/>
      <c r="Q4509" s="18"/>
      <c r="R4509" s="18"/>
      <c r="S4509" s="18"/>
    </row>
    <row r="4510" spans="1:19" x14ac:dyDescent="0.25">
      <c r="A4510" s="9"/>
      <c r="O4510" s="18"/>
      <c r="P4510" s="18"/>
      <c r="Q4510" s="18"/>
      <c r="R4510" s="18"/>
      <c r="S4510" s="18"/>
    </row>
    <row r="4511" spans="1:19" x14ac:dyDescent="0.25">
      <c r="A4511" s="9"/>
      <c r="O4511" s="18"/>
      <c r="P4511" s="18"/>
      <c r="Q4511" s="18"/>
      <c r="R4511" s="18"/>
      <c r="S4511" s="18"/>
    </row>
    <row r="4512" spans="1:19" x14ac:dyDescent="0.25">
      <c r="A4512" s="9"/>
      <c r="O4512" s="18"/>
      <c r="P4512" s="18"/>
      <c r="Q4512" s="18"/>
      <c r="R4512" s="18"/>
      <c r="S4512" s="18"/>
    </row>
    <row r="4513" spans="1:19" x14ac:dyDescent="0.25">
      <c r="A4513" s="9"/>
      <c r="O4513" s="18"/>
      <c r="P4513" s="18"/>
      <c r="Q4513" s="18"/>
      <c r="R4513" s="18"/>
      <c r="S4513" s="18"/>
    </row>
    <row r="4514" spans="1:19" x14ac:dyDescent="0.25">
      <c r="A4514" s="9"/>
      <c r="O4514" s="18"/>
      <c r="P4514" s="18"/>
      <c r="Q4514" s="18"/>
      <c r="R4514" s="18"/>
      <c r="S4514" s="18"/>
    </row>
    <row r="4515" spans="1:19" x14ac:dyDescent="0.25">
      <c r="A4515" s="9"/>
      <c r="O4515" s="18"/>
      <c r="P4515" s="18"/>
      <c r="Q4515" s="18"/>
      <c r="R4515" s="18"/>
      <c r="S4515" s="18"/>
    </row>
    <row r="4516" spans="1:19" x14ac:dyDescent="0.25">
      <c r="A4516" s="9"/>
      <c r="O4516" s="18"/>
      <c r="P4516" s="18"/>
      <c r="Q4516" s="18"/>
      <c r="R4516" s="18"/>
      <c r="S4516" s="18"/>
    </row>
    <row r="4517" spans="1:19" x14ac:dyDescent="0.25">
      <c r="A4517" s="9"/>
      <c r="O4517" s="18"/>
      <c r="P4517" s="18"/>
      <c r="Q4517" s="18"/>
      <c r="R4517" s="18"/>
      <c r="S4517" s="18"/>
    </row>
    <row r="4518" spans="1:19" x14ac:dyDescent="0.25">
      <c r="A4518" s="9"/>
      <c r="O4518" s="18"/>
      <c r="P4518" s="18"/>
      <c r="Q4518" s="18"/>
      <c r="R4518" s="18"/>
      <c r="S4518" s="18"/>
    </row>
    <row r="4519" spans="1:19" x14ac:dyDescent="0.25">
      <c r="A4519" s="9"/>
      <c r="O4519" s="18"/>
      <c r="P4519" s="18"/>
      <c r="Q4519" s="18"/>
      <c r="R4519" s="18"/>
      <c r="S4519" s="18"/>
    </row>
    <row r="4520" spans="1:19" x14ac:dyDescent="0.25">
      <c r="A4520" s="9"/>
      <c r="O4520" s="18"/>
      <c r="P4520" s="18"/>
      <c r="Q4520" s="18"/>
      <c r="R4520" s="18"/>
      <c r="S4520" s="18"/>
    </row>
    <row r="4521" spans="1:19" x14ac:dyDescent="0.25">
      <c r="A4521" s="9"/>
      <c r="O4521" s="18"/>
      <c r="P4521" s="18"/>
      <c r="Q4521" s="18"/>
      <c r="R4521" s="18"/>
      <c r="S4521" s="18"/>
    </row>
    <row r="4522" spans="1:19" x14ac:dyDescent="0.25">
      <c r="A4522" s="9"/>
      <c r="O4522" s="18"/>
      <c r="P4522" s="18"/>
      <c r="Q4522" s="18"/>
      <c r="R4522" s="18"/>
      <c r="S4522" s="18"/>
    </row>
    <row r="4523" spans="1:19" x14ac:dyDescent="0.25">
      <c r="A4523" s="9"/>
      <c r="O4523" s="18"/>
      <c r="P4523" s="18"/>
      <c r="Q4523" s="18"/>
      <c r="R4523" s="18"/>
      <c r="S4523" s="18"/>
    </row>
    <row r="4524" spans="1:19" x14ac:dyDescent="0.25">
      <c r="A4524" s="9"/>
      <c r="O4524" s="18"/>
      <c r="P4524" s="18"/>
      <c r="Q4524" s="18"/>
      <c r="R4524" s="18"/>
      <c r="S4524" s="18"/>
    </row>
    <row r="4525" spans="1:19" x14ac:dyDescent="0.25">
      <c r="A4525" s="9"/>
      <c r="O4525" s="18"/>
      <c r="P4525" s="18"/>
      <c r="Q4525" s="18"/>
      <c r="R4525" s="18"/>
      <c r="S4525" s="18"/>
    </row>
    <row r="4526" spans="1:19" x14ac:dyDescent="0.25">
      <c r="A4526" s="9"/>
      <c r="O4526" s="18"/>
      <c r="P4526" s="18"/>
      <c r="Q4526" s="18"/>
      <c r="R4526" s="18"/>
      <c r="S4526" s="18"/>
    </row>
    <row r="4527" spans="1:19" x14ac:dyDescent="0.25">
      <c r="A4527" s="9"/>
      <c r="O4527" s="18"/>
      <c r="P4527" s="18"/>
      <c r="Q4527" s="18"/>
      <c r="R4527" s="18"/>
      <c r="S4527" s="18"/>
    </row>
    <row r="4528" spans="1:19" x14ac:dyDescent="0.25">
      <c r="A4528" s="9"/>
      <c r="O4528" s="18"/>
      <c r="P4528" s="18"/>
      <c r="Q4528" s="18"/>
      <c r="R4528" s="18"/>
      <c r="S4528" s="18"/>
    </row>
    <row r="4529" spans="1:19" x14ac:dyDescent="0.25">
      <c r="A4529" s="9"/>
      <c r="O4529" s="18"/>
      <c r="P4529" s="18"/>
      <c r="Q4529" s="18"/>
      <c r="R4529" s="18"/>
      <c r="S4529" s="18"/>
    </row>
    <row r="4530" spans="1:19" x14ac:dyDescent="0.25">
      <c r="A4530" s="9"/>
      <c r="O4530" s="18"/>
      <c r="P4530" s="18"/>
      <c r="Q4530" s="18"/>
      <c r="R4530" s="18"/>
      <c r="S4530" s="18"/>
    </row>
    <row r="4531" spans="1:19" x14ac:dyDescent="0.25">
      <c r="A4531" s="9"/>
      <c r="O4531" s="18"/>
      <c r="P4531" s="18"/>
      <c r="Q4531" s="18"/>
      <c r="R4531" s="18"/>
      <c r="S4531" s="18"/>
    </row>
    <row r="4532" spans="1:19" x14ac:dyDescent="0.25">
      <c r="A4532" s="9"/>
      <c r="O4532" s="18"/>
      <c r="P4532" s="18"/>
      <c r="Q4532" s="18"/>
      <c r="R4532" s="18"/>
      <c r="S4532" s="18"/>
    </row>
    <row r="4533" spans="1:19" x14ac:dyDescent="0.25">
      <c r="A4533" s="9"/>
      <c r="O4533" s="18"/>
      <c r="P4533" s="18"/>
      <c r="Q4533" s="18"/>
      <c r="R4533" s="18"/>
      <c r="S4533" s="18"/>
    </row>
    <row r="4534" spans="1:19" x14ac:dyDescent="0.25">
      <c r="A4534" s="9"/>
      <c r="O4534" s="18"/>
      <c r="P4534" s="18"/>
      <c r="Q4534" s="18"/>
      <c r="R4534" s="18"/>
      <c r="S4534" s="18"/>
    </row>
    <row r="4535" spans="1:19" x14ac:dyDescent="0.25">
      <c r="A4535" s="9"/>
      <c r="O4535" s="18"/>
      <c r="P4535" s="18"/>
      <c r="Q4535" s="18"/>
      <c r="R4535" s="18"/>
      <c r="S4535" s="18"/>
    </row>
    <row r="4536" spans="1:19" x14ac:dyDescent="0.25">
      <c r="A4536" s="9"/>
      <c r="O4536" s="18"/>
      <c r="P4536" s="18"/>
      <c r="Q4536" s="18"/>
      <c r="R4536" s="18"/>
      <c r="S4536" s="18"/>
    </row>
    <row r="4537" spans="1:19" x14ac:dyDescent="0.25">
      <c r="A4537" s="9"/>
      <c r="O4537" s="18"/>
      <c r="P4537" s="18"/>
      <c r="Q4537" s="18"/>
      <c r="R4537" s="18"/>
      <c r="S4537" s="18"/>
    </row>
    <row r="4538" spans="1:19" x14ac:dyDescent="0.25">
      <c r="A4538" s="9"/>
      <c r="O4538" s="18"/>
      <c r="P4538" s="18"/>
      <c r="Q4538" s="18"/>
      <c r="R4538" s="18"/>
      <c r="S4538" s="18"/>
    </row>
    <row r="4539" spans="1:19" x14ac:dyDescent="0.25">
      <c r="A4539" s="9"/>
      <c r="O4539" s="18"/>
      <c r="P4539" s="18"/>
      <c r="Q4539" s="18"/>
      <c r="R4539" s="18"/>
      <c r="S4539" s="18"/>
    </row>
    <row r="4540" spans="1:19" x14ac:dyDescent="0.25">
      <c r="A4540" s="9"/>
      <c r="O4540" s="18"/>
      <c r="P4540" s="18"/>
      <c r="Q4540" s="18"/>
      <c r="R4540" s="18"/>
      <c r="S4540" s="18"/>
    </row>
    <row r="4541" spans="1:19" x14ac:dyDescent="0.25">
      <c r="A4541" s="9"/>
      <c r="O4541" s="18"/>
      <c r="P4541" s="18"/>
      <c r="Q4541" s="18"/>
      <c r="R4541" s="18"/>
      <c r="S4541" s="18"/>
    </row>
    <row r="4542" spans="1:19" x14ac:dyDescent="0.25">
      <c r="A4542" s="9"/>
      <c r="O4542" s="18"/>
      <c r="P4542" s="18"/>
      <c r="Q4542" s="18"/>
      <c r="R4542" s="18"/>
      <c r="S4542" s="18"/>
    </row>
    <row r="4543" spans="1:19" x14ac:dyDescent="0.25">
      <c r="A4543" s="9"/>
      <c r="O4543" s="18"/>
      <c r="P4543" s="18"/>
      <c r="Q4543" s="18"/>
      <c r="R4543" s="18"/>
      <c r="S4543" s="18"/>
    </row>
    <row r="4544" spans="1:19" x14ac:dyDescent="0.25">
      <c r="A4544" s="9"/>
      <c r="O4544" s="18"/>
      <c r="P4544" s="18"/>
      <c r="Q4544" s="18"/>
      <c r="R4544" s="18"/>
      <c r="S4544" s="18"/>
    </row>
    <row r="4545" spans="1:19" x14ac:dyDescent="0.25">
      <c r="A4545" s="9"/>
      <c r="O4545" s="18"/>
      <c r="P4545" s="18"/>
      <c r="Q4545" s="18"/>
      <c r="R4545" s="18"/>
      <c r="S4545" s="18"/>
    </row>
    <row r="4546" spans="1:19" x14ac:dyDescent="0.25">
      <c r="A4546" s="9"/>
      <c r="O4546" s="18"/>
      <c r="P4546" s="18"/>
      <c r="Q4546" s="18"/>
      <c r="R4546" s="18"/>
      <c r="S4546" s="18"/>
    </row>
    <row r="4547" spans="1:19" x14ac:dyDescent="0.25">
      <c r="A4547" s="9"/>
      <c r="O4547" s="18"/>
      <c r="P4547" s="18"/>
      <c r="Q4547" s="18"/>
      <c r="R4547" s="18"/>
      <c r="S4547" s="18"/>
    </row>
    <row r="4548" spans="1:19" x14ac:dyDescent="0.25">
      <c r="A4548" s="9"/>
      <c r="O4548" s="18"/>
      <c r="P4548" s="18"/>
      <c r="Q4548" s="18"/>
      <c r="R4548" s="18"/>
      <c r="S4548" s="18"/>
    </row>
    <row r="4549" spans="1:19" x14ac:dyDescent="0.25">
      <c r="A4549" s="9"/>
      <c r="O4549" s="18"/>
      <c r="P4549" s="18"/>
      <c r="Q4549" s="18"/>
      <c r="R4549" s="18"/>
      <c r="S4549" s="18"/>
    </row>
    <row r="4550" spans="1:19" x14ac:dyDescent="0.25">
      <c r="A4550" s="9"/>
      <c r="O4550" s="18"/>
      <c r="P4550" s="18"/>
      <c r="Q4550" s="18"/>
      <c r="R4550" s="18"/>
      <c r="S4550" s="18"/>
    </row>
    <row r="4551" spans="1:19" x14ac:dyDescent="0.25">
      <c r="A4551" s="9"/>
      <c r="O4551" s="18"/>
      <c r="P4551" s="18"/>
      <c r="Q4551" s="18"/>
      <c r="R4551" s="18"/>
      <c r="S4551" s="18"/>
    </row>
    <row r="4552" spans="1:19" x14ac:dyDescent="0.25">
      <c r="A4552" s="9"/>
      <c r="O4552" s="18"/>
      <c r="P4552" s="18"/>
      <c r="Q4552" s="18"/>
      <c r="R4552" s="18"/>
      <c r="S4552" s="18"/>
    </row>
    <row r="4553" spans="1:19" x14ac:dyDescent="0.25">
      <c r="A4553" s="9"/>
      <c r="O4553" s="18"/>
      <c r="P4553" s="18"/>
      <c r="Q4553" s="18"/>
      <c r="R4553" s="18"/>
      <c r="S4553" s="18"/>
    </row>
    <row r="4554" spans="1:19" x14ac:dyDescent="0.25">
      <c r="A4554" s="9"/>
      <c r="O4554" s="18"/>
      <c r="P4554" s="18"/>
      <c r="Q4554" s="18"/>
      <c r="R4554" s="18"/>
      <c r="S4554" s="18"/>
    </row>
    <row r="4555" spans="1:19" x14ac:dyDescent="0.25">
      <c r="A4555" s="9"/>
      <c r="O4555" s="18"/>
      <c r="P4555" s="18"/>
      <c r="Q4555" s="18"/>
      <c r="R4555" s="18"/>
      <c r="S4555" s="18"/>
    </row>
    <row r="4556" spans="1:19" x14ac:dyDescent="0.25">
      <c r="A4556" s="9"/>
      <c r="O4556" s="18"/>
      <c r="P4556" s="18"/>
      <c r="Q4556" s="18"/>
      <c r="R4556" s="18"/>
      <c r="S4556" s="18"/>
    </row>
    <row r="4557" spans="1:19" x14ac:dyDescent="0.25">
      <c r="A4557" s="9"/>
      <c r="O4557" s="18"/>
      <c r="P4557" s="18"/>
      <c r="Q4557" s="18"/>
      <c r="R4557" s="18"/>
      <c r="S4557" s="18"/>
    </row>
    <row r="4558" spans="1:19" x14ac:dyDescent="0.25">
      <c r="A4558" s="9"/>
      <c r="O4558" s="18"/>
      <c r="P4558" s="18"/>
      <c r="Q4558" s="18"/>
      <c r="R4558" s="18"/>
      <c r="S4558" s="18"/>
    </row>
    <row r="4559" spans="1:19" x14ac:dyDescent="0.25">
      <c r="A4559" s="9"/>
      <c r="O4559" s="18"/>
      <c r="P4559" s="18"/>
      <c r="Q4559" s="18"/>
      <c r="R4559" s="18"/>
      <c r="S4559" s="18"/>
    </row>
    <row r="4560" spans="1:19" x14ac:dyDescent="0.25">
      <c r="A4560" s="9"/>
      <c r="O4560" s="18"/>
      <c r="P4560" s="18"/>
      <c r="Q4560" s="18"/>
      <c r="R4560" s="18"/>
      <c r="S4560" s="18"/>
    </row>
    <row r="4561" spans="1:19" x14ac:dyDescent="0.25">
      <c r="A4561" s="9"/>
      <c r="O4561" s="18"/>
      <c r="P4561" s="18"/>
      <c r="Q4561" s="18"/>
      <c r="R4561" s="18"/>
      <c r="S4561" s="18"/>
    </row>
    <row r="4562" spans="1:19" x14ac:dyDescent="0.25">
      <c r="A4562" s="9"/>
      <c r="O4562" s="18"/>
      <c r="P4562" s="18"/>
      <c r="Q4562" s="18"/>
      <c r="R4562" s="18"/>
      <c r="S4562" s="18"/>
    </row>
    <row r="4563" spans="1:19" x14ac:dyDescent="0.25">
      <c r="A4563" s="9"/>
      <c r="O4563" s="18"/>
      <c r="P4563" s="18"/>
      <c r="Q4563" s="18"/>
      <c r="R4563" s="18"/>
      <c r="S4563" s="18"/>
    </row>
    <row r="4564" spans="1:19" x14ac:dyDescent="0.25">
      <c r="A4564" s="9"/>
      <c r="O4564" s="18"/>
      <c r="P4564" s="18"/>
      <c r="Q4564" s="18"/>
      <c r="R4564" s="18"/>
      <c r="S4564" s="18"/>
    </row>
    <row r="4565" spans="1:19" x14ac:dyDescent="0.25">
      <c r="A4565" s="9"/>
      <c r="O4565" s="18"/>
      <c r="P4565" s="18"/>
      <c r="Q4565" s="18"/>
      <c r="R4565" s="18"/>
      <c r="S4565" s="18"/>
    </row>
    <row r="4566" spans="1:19" x14ac:dyDescent="0.25">
      <c r="A4566" s="9"/>
      <c r="O4566" s="18"/>
      <c r="P4566" s="18"/>
      <c r="Q4566" s="18"/>
      <c r="R4566" s="18"/>
      <c r="S4566" s="18"/>
    </row>
    <row r="4567" spans="1:19" x14ac:dyDescent="0.25">
      <c r="A4567" s="9"/>
      <c r="O4567" s="18"/>
      <c r="P4567" s="18"/>
      <c r="Q4567" s="18"/>
      <c r="R4567" s="18"/>
      <c r="S4567" s="18"/>
    </row>
    <row r="4568" spans="1:19" x14ac:dyDescent="0.25">
      <c r="A4568" s="9"/>
      <c r="O4568" s="18"/>
      <c r="P4568" s="18"/>
      <c r="Q4568" s="18"/>
      <c r="R4568" s="18"/>
      <c r="S4568" s="18"/>
    </row>
    <row r="4569" spans="1:19" x14ac:dyDescent="0.25">
      <c r="A4569" s="9"/>
      <c r="O4569" s="18"/>
      <c r="P4569" s="18"/>
      <c r="Q4569" s="18"/>
      <c r="R4569" s="18"/>
      <c r="S4569" s="18"/>
    </row>
    <row r="4570" spans="1:19" x14ac:dyDescent="0.25">
      <c r="A4570" s="9"/>
      <c r="O4570" s="18"/>
      <c r="P4570" s="18"/>
      <c r="Q4570" s="18"/>
      <c r="R4570" s="18"/>
      <c r="S4570" s="18"/>
    </row>
    <row r="4571" spans="1:19" x14ac:dyDescent="0.25">
      <c r="A4571" s="9"/>
      <c r="O4571" s="18"/>
      <c r="P4571" s="18"/>
      <c r="Q4571" s="18"/>
      <c r="R4571" s="18"/>
      <c r="S4571" s="18"/>
    </row>
    <row r="4572" spans="1:19" x14ac:dyDescent="0.25">
      <c r="A4572" s="9"/>
      <c r="O4572" s="18"/>
      <c r="P4572" s="18"/>
      <c r="Q4572" s="18"/>
      <c r="R4572" s="18"/>
      <c r="S4572" s="18"/>
    </row>
    <row r="4573" spans="1:19" x14ac:dyDescent="0.25">
      <c r="A4573" s="9"/>
      <c r="O4573" s="18"/>
      <c r="P4573" s="18"/>
      <c r="Q4573" s="18"/>
      <c r="R4573" s="18"/>
      <c r="S4573" s="18"/>
    </row>
    <row r="4574" spans="1:19" x14ac:dyDescent="0.25">
      <c r="A4574" s="9"/>
      <c r="O4574" s="18"/>
      <c r="P4574" s="18"/>
      <c r="Q4574" s="18"/>
      <c r="R4574" s="18"/>
      <c r="S4574" s="18"/>
    </row>
    <row r="4575" spans="1:19" x14ac:dyDescent="0.25">
      <c r="A4575" s="9"/>
      <c r="O4575" s="18"/>
      <c r="P4575" s="18"/>
      <c r="Q4575" s="18"/>
      <c r="R4575" s="18"/>
      <c r="S4575" s="18"/>
    </row>
    <row r="4576" spans="1:19" x14ac:dyDescent="0.25">
      <c r="A4576" s="9"/>
      <c r="O4576" s="18"/>
      <c r="P4576" s="18"/>
      <c r="Q4576" s="18"/>
      <c r="R4576" s="18"/>
      <c r="S4576" s="18"/>
    </row>
    <row r="4577" spans="1:19" x14ac:dyDescent="0.25">
      <c r="A4577" s="9"/>
      <c r="O4577" s="18"/>
      <c r="P4577" s="18"/>
      <c r="Q4577" s="18"/>
      <c r="R4577" s="18"/>
      <c r="S4577" s="18"/>
    </row>
    <row r="4578" spans="1:19" x14ac:dyDescent="0.25">
      <c r="A4578" s="9"/>
      <c r="O4578" s="18"/>
      <c r="P4578" s="18"/>
      <c r="Q4578" s="18"/>
      <c r="R4578" s="18"/>
      <c r="S4578" s="18"/>
    </row>
    <row r="4579" spans="1:19" x14ac:dyDescent="0.25">
      <c r="A4579" s="9"/>
      <c r="O4579" s="18"/>
      <c r="P4579" s="18"/>
      <c r="Q4579" s="18"/>
      <c r="R4579" s="18"/>
      <c r="S4579" s="18"/>
    </row>
    <row r="4580" spans="1:19" x14ac:dyDescent="0.25">
      <c r="A4580" s="9"/>
      <c r="O4580" s="18"/>
      <c r="P4580" s="18"/>
      <c r="Q4580" s="18"/>
      <c r="R4580" s="18"/>
      <c r="S4580" s="18"/>
    </row>
    <row r="4581" spans="1:19" x14ac:dyDescent="0.25">
      <c r="A4581" s="9"/>
      <c r="O4581" s="18"/>
      <c r="P4581" s="18"/>
      <c r="Q4581" s="18"/>
      <c r="R4581" s="18"/>
      <c r="S4581" s="18"/>
    </row>
    <row r="4582" spans="1:19" x14ac:dyDescent="0.25">
      <c r="A4582" s="9"/>
      <c r="O4582" s="18"/>
      <c r="P4582" s="18"/>
      <c r="Q4582" s="18"/>
      <c r="R4582" s="18"/>
      <c r="S4582" s="18"/>
    </row>
    <row r="4583" spans="1:19" x14ac:dyDescent="0.25">
      <c r="A4583" s="9"/>
      <c r="O4583" s="18"/>
      <c r="P4583" s="18"/>
      <c r="Q4583" s="18"/>
      <c r="R4583" s="18"/>
      <c r="S4583" s="18"/>
    </row>
    <row r="4584" spans="1:19" x14ac:dyDescent="0.25">
      <c r="A4584" s="9"/>
      <c r="O4584" s="18"/>
      <c r="P4584" s="18"/>
      <c r="Q4584" s="18"/>
      <c r="R4584" s="18"/>
      <c r="S4584" s="18"/>
    </row>
    <row r="4585" spans="1:19" x14ac:dyDescent="0.25">
      <c r="A4585" s="9"/>
      <c r="O4585" s="18"/>
      <c r="P4585" s="18"/>
      <c r="Q4585" s="18"/>
      <c r="R4585" s="18"/>
      <c r="S4585" s="18"/>
    </row>
    <row r="4586" spans="1:19" x14ac:dyDescent="0.25">
      <c r="A4586" s="9"/>
      <c r="O4586" s="18"/>
      <c r="P4586" s="18"/>
      <c r="Q4586" s="18"/>
      <c r="R4586" s="18"/>
      <c r="S4586" s="18"/>
    </row>
    <row r="4587" spans="1:19" x14ac:dyDescent="0.25">
      <c r="A4587" s="9"/>
      <c r="O4587" s="18"/>
      <c r="P4587" s="18"/>
      <c r="Q4587" s="18"/>
      <c r="R4587" s="18"/>
      <c r="S4587" s="18"/>
    </row>
    <row r="4588" spans="1:19" x14ac:dyDescent="0.25">
      <c r="A4588" s="9"/>
      <c r="O4588" s="18"/>
      <c r="P4588" s="18"/>
      <c r="Q4588" s="18"/>
      <c r="R4588" s="18"/>
      <c r="S4588" s="18"/>
    </row>
    <row r="4589" spans="1:19" x14ac:dyDescent="0.25">
      <c r="A4589" s="9"/>
      <c r="O4589" s="18"/>
      <c r="P4589" s="18"/>
      <c r="Q4589" s="18"/>
      <c r="R4589" s="18"/>
      <c r="S4589" s="18"/>
    </row>
    <row r="4590" spans="1:19" x14ac:dyDescent="0.25">
      <c r="A4590" s="9"/>
      <c r="O4590" s="18"/>
      <c r="P4590" s="18"/>
      <c r="Q4590" s="18"/>
      <c r="R4590" s="18"/>
      <c r="S4590" s="18"/>
    </row>
    <row r="4591" spans="1:19" x14ac:dyDescent="0.25">
      <c r="A4591" s="9"/>
      <c r="O4591" s="18"/>
      <c r="P4591" s="18"/>
      <c r="Q4591" s="18"/>
      <c r="R4591" s="18"/>
      <c r="S4591" s="18"/>
    </row>
    <row r="4592" spans="1:19" x14ac:dyDescent="0.25">
      <c r="A4592" s="9"/>
      <c r="O4592" s="18"/>
      <c r="P4592" s="18"/>
      <c r="Q4592" s="18"/>
      <c r="R4592" s="18"/>
      <c r="S4592" s="18"/>
    </row>
    <row r="4593" spans="1:19" x14ac:dyDescent="0.25">
      <c r="A4593" s="9"/>
      <c r="O4593" s="18"/>
      <c r="P4593" s="18"/>
      <c r="Q4593" s="18"/>
      <c r="R4593" s="18"/>
      <c r="S4593" s="18"/>
    </row>
    <row r="4594" spans="1:19" x14ac:dyDescent="0.25">
      <c r="A4594" s="9"/>
      <c r="O4594" s="18"/>
      <c r="P4594" s="18"/>
      <c r="Q4594" s="18"/>
      <c r="R4594" s="18"/>
      <c r="S4594" s="18"/>
    </row>
    <row r="4595" spans="1:19" x14ac:dyDescent="0.25">
      <c r="A4595" s="9"/>
      <c r="O4595" s="18"/>
      <c r="P4595" s="18"/>
      <c r="Q4595" s="18"/>
      <c r="R4595" s="18"/>
      <c r="S4595" s="18"/>
    </row>
    <row r="4596" spans="1:19" x14ac:dyDescent="0.25">
      <c r="A4596" s="9"/>
      <c r="O4596" s="18"/>
      <c r="P4596" s="18"/>
      <c r="Q4596" s="18"/>
      <c r="R4596" s="18"/>
      <c r="S4596" s="18"/>
    </row>
    <row r="4597" spans="1:19" x14ac:dyDescent="0.25">
      <c r="A4597" s="9"/>
      <c r="O4597" s="18"/>
      <c r="P4597" s="18"/>
      <c r="Q4597" s="18"/>
      <c r="R4597" s="18"/>
      <c r="S4597" s="18"/>
    </row>
    <row r="4598" spans="1:19" x14ac:dyDescent="0.25">
      <c r="A4598" s="9"/>
      <c r="O4598" s="18"/>
      <c r="P4598" s="18"/>
      <c r="Q4598" s="18"/>
      <c r="R4598" s="18"/>
      <c r="S4598" s="18"/>
    </row>
    <row r="4599" spans="1:19" x14ac:dyDescent="0.25">
      <c r="A4599" s="9"/>
      <c r="O4599" s="18"/>
      <c r="P4599" s="18"/>
      <c r="Q4599" s="18"/>
      <c r="R4599" s="18"/>
      <c r="S4599" s="18"/>
    </row>
    <row r="4600" spans="1:19" x14ac:dyDescent="0.25">
      <c r="A4600" s="9"/>
      <c r="O4600" s="18"/>
      <c r="P4600" s="18"/>
      <c r="Q4600" s="18"/>
      <c r="R4600" s="18"/>
      <c r="S4600" s="18"/>
    </row>
    <row r="4601" spans="1:19" x14ac:dyDescent="0.25">
      <c r="A4601" s="9"/>
      <c r="O4601" s="18"/>
      <c r="P4601" s="18"/>
      <c r="Q4601" s="18"/>
      <c r="R4601" s="18"/>
      <c r="S4601" s="18"/>
    </row>
    <row r="4602" spans="1:19" x14ac:dyDescent="0.25">
      <c r="A4602" s="9"/>
      <c r="O4602" s="18"/>
      <c r="P4602" s="18"/>
      <c r="Q4602" s="18"/>
      <c r="R4602" s="18"/>
      <c r="S4602" s="18"/>
    </row>
    <row r="4603" spans="1:19" x14ac:dyDescent="0.25">
      <c r="A4603" s="9"/>
      <c r="O4603" s="18"/>
      <c r="P4603" s="18"/>
      <c r="Q4603" s="18"/>
      <c r="R4603" s="18"/>
      <c r="S4603" s="18"/>
    </row>
    <row r="4604" spans="1:19" x14ac:dyDescent="0.25">
      <c r="A4604" s="9"/>
      <c r="O4604" s="18"/>
      <c r="P4604" s="18"/>
      <c r="Q4604" s="18"/>
      <c r="R4604" s="18"/>
      <c r="S4604" s="18"/>
    </row>
    <row r="4605" spans="1:19" x14ac:dyDescent="0.25">
      <c r="A4605" s="9"/>
      <c r="O4605" s="18"/>
      <c r="P4605" s="18"/>
      <c r="Q4605" s="18"/>
      <c r="R4605" s="18"/>
      <c r="S4605" s="18"/>
    </row>
    <row r="4606" spans="1:19" x14ac:dyDescent="0.25">
      <c r="A4606" s="9"/>
      <c r="O4606" s="18"/>
      <c r="P4606" s="18"/>
      <c r="Q4606" s="18"/>
      <c r="R4606" s="18"/>
      <c r="S4606" s="18"/>
    </row>
    <row r="4607" spans="1:19" x14ac:dyDescent="0.25">
      <c r="A4607" s="9"/>
      <c r="O4607" s="18"/>
      <c r="P4607" s="18"/>
      <c r="Q4607" s="18"/>
      <c r="R4607" s="18"/>
      <c r="S4607" s="18"/>
    </row>
    <row r="4608" spans="1:19" x14ac:dyDescent="0.25">
      <c r="A4608" s="9"/>
      <c r="O4608" s="18"/>
      <c r="P4608" s="18"/>
      <c r="Q4608" s="18"/>
      <c r="R4608" s="18"/>
      <c r="S4608" s="18"/>
    </row>
    <row r="4609" spans="1:19" x14ac:dyDescent="0.25">
      <c r="A4609" s="9"/>
      <c r="O4609" s="18"/>
      <c r="P4609" s="18"/>
      <c r="Q4609" s="18"/>
      <c r="R4609" s="18"/>
      <c r="S4609" s="18"/>
    </row>
    <row r="4610" spans="1:19" x14ac:dyDescent="0.25">
      <c r="A4610" s="9"/>
      <c r="O4610" s="18"/>
      <c r="P4610" s="18"/>
      <c r="Q4610" s="18"/>
      <c r="R4610" s="18"/>
      <c r="S4610" s="18"/>
    </row>
    <row r="4611" spans="1:19" x14ac:dyDescent="0.25">
      <c r="A4611" s="9"/>
      <c r="O4611" s="18"/>
      <c r="P4611" s="18"/>
      <c r="Q4611" s="18"/>
      <c r="R4611" s="18"/>
      <c r="S4611" s="18"/>
    </row>
    <row r="4612" spans="1:19" x14ac:dyDescent="0.25">
      <c r="A4612" s="9"/>
      <c r="O4612" s="18"/>
      <c r="P4612" s="18"/>
      <c r="Q4612" s="18"/>
      <c r="R4612" s="18"/>
      <c r="S4612" s="18"/>
    </row>
    <row r="4613" spans="1:19" x14ac:dyDescent="0.25">
      <c r="A4613" s="9"/>
      <c r="O4613" s="18"/>
      <c r="P4613" s="18"/>
      <c r="Q4613" s="18"/>
      <c r="R4613" s="18"/>
      <c r="S4613" s="18"/>
    </row>
    <row r="4614" spans="1:19" x14ac:dyDescent="0.25">
      <c r="A4614" s="9"/>
      <c r="O4614" s="18"/>
      <c r="P4614" s="18"/>
      <c r="Q4614" s="18"/>
      <c r="R4614" s="18"/>
      <c r="S4614" s="18"/>
    </row>
    <row r="4615" spans="1:19" x14ac:dyDescent="0.25">
      <c r="A4615" s="9"/>
      <c r="O4615" s="18"/>
      <c r="P4615" s="18"/>
      <c r="Q4615" s="18"/>
      <c r="R4615" s="18"/>
      <c r="S4615" s="18"/>
    </row>
    <row r="4616" spans="1:19" x14ac:dyDescent="0.25">
      <c r="A4616" s="9"/>
      <c r="O4616" s="18"/>
      <c r="P4616" s="18"/>
      <c r="Q4616" s="18"/>
      <c r="R4616" s="18"/>
      <c r="S4616" s="18"/>
    </row>
    <row r="4617" spans="1:19" x14ac:dyDescent="0.25">
      <c r="A4617" s="9"/>
      <c r="O4617" s="18"/>
      <c r="P4617" s="18"/>
      <c r="Q4617" s="18"/>
      <c r="R4617" s="18"/>
      <c r="S4617" s="18"/>
    </row>
    <row r="4618" spans="1:19" x14ac:dyDescent="0.25">
      <c r="A4618" s="9"/>
      <c r="O4618" s="18"/>
      <c r="P4618" s="18"/>
      <c r="Q4618" s="18"/>
      <c r="R4618" s="18"/>
      <c r="S4618" s="18"/>
    </row>
    <row r="4619" spans="1:19" x14ac:dyDescent="0.25">
      <c r="A4619" s="9"/>
      <c r="O4619" s="18"/>
      <c r="P4619" s="18"/>
      <c r="Q4619" s="18"/>
      <c r="R4619" s="18"/>
      <c r="S4619" s="18"/>
    </row>
    <row r="4620" spans="1:19" x14ac:dyDescent="0.25">
      <c r="A4620" s="9"/>
      <c r="O4620" s="18"/>
      <c r="P4620" s="18"/>
      <c r="Q4620" s="18"/>
      <c r="R4620" s="18"/>
      <c r="S4620" s="18"/>
    </row>
    <row r="4621" spans="1:19" x14ac:dyDescent="0.25">
      <c r="A4621" s="9"/>
      <c r="O4621" s="18"/>
      <c r="P4621" s="18"/>
      <c r="Q4621" s="18"/>
      <c r="R4621" s="18"/>
      <c r="S4621" s="18"/>
    </row>
    <row r="4622" spans="1:19" x14ac:dyDescent="0.25">
      <c r="A4622" s="9"/>
      <c r="O4622" s="18"/>
      <c r="P4622" s="18"/>
      <c r="Q4622" s="18"/>
      <c r="R4622" s="18"/>
      <c r="S4622" s="18"/>
    </row>
    <row r="4623" spans="1:19" x14ac:dyDescent="0.25">
      <c r="A4623" s="9"/>
      <c r="O4623" s="18"/>
      <c r="P4623" s="18"/>
      <c r="Q4623" s="18"/>
      <c r="R4623" s="18"/>
      <c r="S4623" s="18"/>
    </row>
    <row r="4624" spans="1:19" x14ac:dyDescent="0.25">
      <c r="A4624" s="9"/>
      <c r="O4624" s="18"/>
      <c r="P4624" s="18"/>
      <c r="Q4624" s="18"/>
      <c r="R4624" s="18"/>
      <c r="S4624" s="18"/>
    </row>
    <row r="4625" spans="1:19" x14ac:dyDescent="0.25">
      <c r="A4625" s="9"/>
      <c r="O4625" s="18"/>
      <c r="P4625" s="18"/>
      <c r="Q4625" s="18"/>
      <c r="R4625" s="18"/>
      <c r="S4625" s="18"/>
    </row>
    <row r="4626" spans="1:19" x14ac:dyDescent="0.25">
      <c r="A4626" s="9"/>
      <c r="O4626" s="18"/>
      <c r="P4626" s="18"/>
      <c r="Q4626" s="18"/>
      <c r="R4626" s="18"/>
      <c r="S4626" s="18"/>
    </row>
    <row r="4627" spans="1:19" x14ac:dyDescent="0.25">
      <c r="A4627" s="9"/>
      <c r="O4627" s="18"/>
      <c r="P4627" s="18"/>
      <c r="Q4627" s="18"/>
      <c r="R4627" s="18"/>
      <c r="S4627" s="18"/>
    </row>
    <row r="4628" spans="1:19" x14ac:dyDescent="0.25">
      <c r="A4628" s="9"/>
      <c r="O4628" s="18"/>
      <c r="P4628" s="18"/>
      <c r="Q4628" s="18"/>
      <c r="R4628" s="18"/>
      <c r="S4628" s="18"/>
    </row>
    <row r="4629" spans="1:19" x14ac:dyDescent="0.25">
      <c r="A4629" s="9"/>
      <c r="O4629" s="18"/>
      <c r="P4629" s="18"/>
      <c r="Q4629" s="18"/>
      <c r="R4629" s="18"/>
      <c r="S4629" s="18"/>
    </row>
    <row r="4630" spans="1:19" x14ac:dyDescent="0.25">
      <c r="A4630" s="9"/>
      <c r="O4630" s="18"/>
      <c r="P4630" s="18"/>
      <c r="Q4630" s="18"/>
      <c r="R4630" s="18"/>
      <c r="S4630" s="18"/>
    </row>
    <row r="4631" spans="1:19" x14ac:dyDescent="0.25">
      <c r="A4631" s="9"/>
      <c r="O4631" s="18"/>
      <c r="P4631" s="18"/>
      <c r="Q4631" s="18"/>
      <c r="R4631" s="18"/>
      <c r="S4631" s="18"/>
    </row>
    <row r="4632" spans="1:19" x14ac:dyDescent="0.25">
      <c r="A4632" s="9"/>
      <c r="O4632" s="18"/>
      <c r="P4632" s="18"/>
      <c r="Q4632" s="18"/>
      <c r="R4632" s="18"/>
      <c r="S4632" s="18"/>
    </row>
    <row r="4633" spans="1:19" x14ac:dyDescent="0.25">
      <c r="A4633" s="9"/>
      <c r="O4633" s="18"/>
      <c r="P4633" s="18"/>
      <c r="Q4633" s="18"/>
      <c r="R4633" s="18"/>
      <c r="S4633" s="18"/>
    </row>
    <row r="4634" spans="1:19" x14ac:dyDescent="0.25">
      <c r="A4634" s="9"/>
      <c r="O4634" s="18"/>
      <c r="P4634" s="18"/>
      <c r="Q4634" s="18"/>
      <c r="R4634" s="18"/>
      <c r="S4634" s="18"/>
    </row>
    <row r="4635" spans="1:19" x14ac:dyDescent="0.25">
      <c r="A4635" s="9"/>
      <c r="O4635" s="18"/>
      <c r="P4635" s="18"/>
      <c r="Q4635" s="18"/>
      <c r="R4635" s="18"/>
      <c r="S4635" s="18"/>
    </row>
    <row r="4636" spans="1:19" x14ac:dyDescent="0.25">
      <c r="A4636" s="9"/>
      <c r="O4636" s="18"/>
      <c r="P4636" s="18"/>
      <c r="Q4636" s="18"/>
      <c r="R4636" s="18"/>
      <c r="S4636" s="18"/>
    </row>
    <row r="4637" spans="1:19" x14ac:dyDescent="0.25">
      <c r="A4637" s="9"/>
      <c r="O4637" s="18"/>
      <c r="P4637" s="18"/>
      <c r="Q4637" s="18"/>
      <c r="R4637" s="18"/>
      <c r="S4637" s="18"/>
    </row>
    <row r="4638" spans="1:19" x14ac:dyDescent="0.25">
      <c r="A4638" s="9"/>
      <c r="O4638" s="18"/>
      <c r="P4638" s="18"/>
      <c r="Q4638" s="18"/>
      <c r="R4638" s="18"/>
      <c r="S4638" s="18"/>
    </row>
    <row r="4639" spans="1:19" x14ac:dyDescent="0.25">
      <c r="A4639" s="9"/>
      <c r="O4639" s="18"/>
      <c r="P4639" s="18"/>
      <c r="Q4639" s="18"/>
      <c r="R4639" s="18"/>
      <c r="S4639" s="18"/>
    </row>
    <row r="4640" spans="1:19" x14ac:dyDescent="0.25">
      <c r="A4640" s="9"/>
      <c r="O4640" s="18"/>
      <c r="P4640" s="18"/>
      <c r="Q4640" s="18"/>
      <c r="R4640" s="18"/>
      <c r="S4640" s="18"/>
    </row>
    <row r="4641" spans="1:19" x14ac:dyDescent="0.25">
      <c r="A4641" s="9"/>
      <c r="O4641" s="18"/>
      <c r="P4641" s="18"/>
      <c r="Q4641" s="18"/>
      <c r="R4641" s="18"/>
      <c r="S4641" s="18"/>
    </row>
    <row r="4642" spans="1:19" x14ac:dyDescent="0.25">
      <c r="A4642" s="9"/>
      <c r="O4642" s="18"/>
      <c r="P4642" s="18"/>
      <c r="Q4642" s="18"/>
      <c r="R4642" s="18"/>
      <c r="S4642" s="18"/>
    </row>
    <row r="4643" spans="1:19" x14ac:dyDescent="0.25">
      <c r="A4643" s="9"/>
      <c r="O4643" s="18"/>
      <c r="P4643" s="18"/>
      <c r="Q4643" s="18"/>
      <c r="R4643" s="18"/>
      <c r="S4643" s="18"/>
    </row>
    <row r="4644" spans="1:19" x14ac:dyDescent="0.25">
      <c r="A4644" s="9"/>
      <c r="O4644" s="18"/>
      <c r="P4644" s="18"/>
      <c r="Q4644" s="18"/>
      <c r="R4644" s="18"/>
      <c r="S4644" s="18"/>
    </row>
    <row r="4645" spans="1:19" x14ac:dyDescent="0.25">
      <c r="A4645" s="9"/>
      <c r="O4645" s="18"/>
      <c r="P4645" s="18"/>
      <c r="Q4645" s="18"/>
      <c r="R4645" s="18"/>
      <c r="S4645" s="18"/>
    </row>
    <row r="4646" spans="1:19" x14ac:dyDescent="0.25">
      <c r="A4646" s="9"/>
      <c r="O4646" s="18"/>
      <c r="P4646" s="18"/>
      <c r="Q4646" s="18"/>
      <c r="R4646" s="18"/>
      <c r="S4646" s="18"/>
    </row>
    <row r="4647" spans="1:19" x14ac:dyDescent="0.25">
      <c r="A4647" s="9"/>
      <c r="O4647" s="18"/>
      <c r="P4647" s="18"/>
      <c r="Q4647" s="18"/>
      <c r="R4647" s="18"/>
      <c r="S4647" s="18"/>
    </row>
    <row r="4648" spans="1:19" x14ac:dyDescent="0.25">
      <c r="A4648" s="9"/>
      <c r="O4648" s="18"/>
      <c r="P4648" s="18"/>
      <c r="Q4648" s="18"/>
      <c r="R4648" s="18"/>
      <c r="S4648" s="18"/>
    </row>
    <row r="4649" spans="1:19" x14ac:dyDescent="0.25">
      <c r="A4649" s="9"/>
      <c r="O4649" s="18"/>
      <c r="P4649" s="18"/>
      <c r="Q4649" s="18"/>
      <c r="R4649" s="18"/>
      <c r="S4649" s="18"/>
    </row>
    <row r="4650" spans="1:19" x14ac:dyDescent="0.25">
      <c r="A4650" s="9"/>
      <c r="O4650" s="18"/>
      <c r="P4650" s="18"/>
      <c r="Q4650" s="18"/>
      <c r="R4650" s="18"/>
      <c r="S4650" s="18"/>
    </row>
    <row r="4651" spans="1:19" x14ac:dyDescent="0.25">
      <c r="A4651" s="9"/>
      <c r="O4651" s="18"/>
      <c r="P4651" s="18"/>
      <c r="Q4651" s="18"/>
      <c r="R4651" s="18"/>
      <c r="S4651" s="18"/>
    </row>
    <row r="4652" spans="1:19" x14ac:dyDescent="0.25">
      <c r="A4652" s="9"/>
      <c r="O4652" s="18"/>
      <c r="P4652" s="18"/>
      <c r="Q4652" s="18"/>
      <c r="R4652" s="18"/>
      <c r="S4652" s="18"/>
    </row>
    <row r="4653" spans="1:19" x14ac:dyDescent="0.25">
      <c r="A4653" s="9"/>
      <c r="O4653" s="18"/>
      <c r="P4653" s="18"/>
      <c r="Q4653" s="18"/>
      <c r="R4653" s="18"/>
      <c r="S4653" s="18"/>
    </row>
    <row r="4654" spans="1:19" x14ac:dyDescent="0.25">
      <c r="A4654" s="9"/>
      <c r="O4654" s="18"/>
      <c r="P4654" s="18"/>
      <c r="Q4654" s="18"/>
      <c r="R4654" s="18"/>
      <c r="S4654" s="18"/>
    </row>
    <row r="4655" spans="1:19" x14ac:dyDescent="0.25">
      <c r="A4655" s="9"/>
      <c r="O4655" s="18"/>
      <c r="P4655" s="18"/>
      <c r="Q4655" s="18"/>
      <c r="R4655" s="18"/>
      <c r="S4655" s="18"/>
    </row>
    <row r="4656" spans="1:19" x14ac:dyDescent="0.25">
      <c r="A4656" s="9"/>
      <c r="O4656" s="18"/>
      <c r="P4656" s="18"/>
      <c r="Q4656" s="18"/>
      <c r="R4656" s="18"/>
      <c r="S4656" s="18"/>
    </row>
    <row r="4657" spans="1:19" x14ac:dyDescent="0.25">
      <c r="A4657" s="9"/>
      <c r="O4657" s="18"/>
      <c r="P4657" s="18"/>
      <c r="Q4657" s="18"/>
      <c r="R4657" s="18"/>
      <c r="S4657" s="18"/>
    </row>
    <row r="4658" spans="1:19" x14ac:dyDescent="0.25">
      <c r="A4658" s="9"/>
      <c r="O4658" s="18"/>
      <c r="P4658" s="18"/>
      <c r="Q4658" s="18"/>
      <c r="R4658" s="18"/>
      <c r="S4658" s="18"/>
    </row>
    <row r="4659" spans="1:19" x14ac:dyDescent="0.25">
      <c r="A4659" s="9"/>
      <c r="O4659" s="18"/>
      <c r="P4659" s="18"/>
      <c r="Q4659" s="18"/>
      <c r="R4659" s="18"/>
      <c r="S4659" s="18"/>
    </row>
    <row r="4660" spans="1:19" x14ac:dyDescent="0.25">
      <c r="A4660" s="9"/>
      <c r="O4660" s="18"/>
      <c r="P4660" s="18"/>
      <c r="Q4660" s="18"/>
      <c r="R4660" s="18"/>
      <c r="S4660" s="18"/>
    </row>
    <row r="4661" spans="1:19" x14ac:dyDescent="0.25">
      <c r="A4661" s="9"/>
      <c r="O4661" s="18"/>
      <c r="P4661" s="18"/>
      <c r="Q4661" s="18"/>
      <c r="R4661" s="18"/>
      <c r="S4661" s="18"/>
    </row>
    <row r="4662" spans="1:19" x14ac:dyDescent="0.25">
      <c r="A4662" s="9"/>
      <c r="O4662" s="18"/>
      <c r="P4662" s="18"/>
      <c r="Q4662" s="18"/>
      <c r="R4662" s="18"/>
      <c r="S4662" s="18"/>
    </row>
    <row r="4663" spans="1:19" x14ac:dyDescent="0.25">
      <c r="A4663" s="9"/>
      <c r="O4663" s="18"/>
      <c r="P4663" s="18"/>
      <c r="Q4663" s="18"/>
      <c r="R4663" s="18"/>
      <c r="S4663" s="18"/>
    </row>
    <row r="4664" spans="1:19" x14ac:dyDescent="0.25">
      <c r="A4664" s="9"/>
      <c r="O4664" s="18"/>
      <c r="P4664" s="18"/>
      <c r="Q4664" s="18"/>
      <c r="R4664" s="18"/>
      <c r="S4664" s="18"/>
    </row>
    <row r="4665" spans="1:19" x14ac:dyDescent="0.25">
      <c r="A4665" s="9"/>
      <c r="O4665" s="18"/>
      <c r="P4665" s="18"/>
      <c r="Q4665" s="18"/>
      <c r="R4665" s="18"/>
      <c r="S4665" s="18"/>
    </row>
    <row r="4666" spans="1:19" x14ac:dyDescent="0.25">
      <c r="A4666" s="9"/>
      <c r="O4666" s="18"/>
      <c r="P4666" s="18"/>
      <c r="Q4666" s="18"/>
      <c r="R4666" s="18"/>
      <c r="S4666" s="18"/>
    </row>
    <row r="4667" spans="1:19" x14ac:dyDescent="0.25">
      <c r="A4667" s="9"/>
      <c r="O4667" s="18"/>
      <c r="P4667" s="18"/>
      <c r="Q4667" s="18"/>
      <c r="R4667" s="18"/>
      <c r="S4667" s="18"/>
    </row>
    <row r="4668" spans="1:19" x14ac:dyDescent="0.25">
      <c r="A4668" s="9"/>
      <c r="O4668" s="18"/>
      <c r="P4668" s="18"/>
      <c r="Q4668" s="18"/>
      <c r="R4668" s="18"/>
      <c r="S4668" s="18"/>
    </row>
    <row r="4669" spans="1:19" x14ac:dyDescent="0.25">
      <c r="A4669" s="9"/>
      <c r="O4669" s="18"/>
      <c r="P4669" s="18"/>
      <c r="Q4669" s="18"/>
      <c r="R4669" s="18"/>
      <c r="S4669" s="18"/>
    </row>
    <row r="4670" spans="1:19" x14ac:dyDescent="0.25">
      <c r="A4670" s="9"/>
      <c r="O4670" s="18"/>
      <c r="P4670" s="18"/>
      <c r="Q4670" s="18"/>
      <c r="R4670" s="18"/>
      <c r="S4670" s="18"/>
    </row>
    <row r="4671" spans="1:19" x14ac:dyDescent="0.25">
      <c r="A4671" s="9"/>
      <c r="O4671" s="18"/>
      <c r="P4671" s="18"/>
      <c r="Q4671" s="18"/>
      <c r="R4671" s="18"/>
      <c r="S4671" s="18"/>
    </row>
    <row r="4672" spans="1:19" x14ac:dyDescent="0.25">
      <c r="A4672" s="9"/>
      <c r="O4672" s="18"/>
      <c r="P4672" s="18"/>
      <c r="Q4672" s="18"/>
      <c r="R4672" s="18"/>
      <c r="S4672" s="18"/>
    </row>
    <row r="4673" spans="1:19" x14ac:dyDescent="0.25">
      <c r="A4673" s="9"/>
      <c r="O4673" s="18"/>
      <c r="P4673" s="18"/>
      <c r="Q4673" s="18"/>
      <c r="R4673" s="18"/>
      <c r="S4673" s="18"/>
    </row>
    <row r="4674" spans="1:19" x14ac:dyDescent="0.25">
      <c r="A4674" s="9"/>
      <c r="O4674" s="18"/>
      <c r="P4674" s="18"/>
      <c r="Q4674" s="18"/>
      <c r="R4674" s="18"/>
      <c r="S4674" s="18"/>
    </row>
    <row r="4675" spans="1:19" x14ac:dyDescent="0.25">
      <c r="A4675" s="9"/>
      <c r="O4675" s="18"/>
      <c r="P4675" s="18"/>
      <c r="Q4675" s="18"/>
      <c r="R4675" s="18"/>
      <c r="S4675" s="18"/>
    </row>
    <row r="4676" spans="1:19" x14ac:dyDescent="0.25">
      <c r="A4676" s="9"/>
      <c r="O4676" s="18"/>
      <c r="P4676" s="18"/>
      <c r="Q4676" s="18"/>
      <c r="R4676" s="18"/>
      <c r="S4676" s="18"/>
    </row>
    <row r="4677" spans="1:19" x14ac:dyDescent="0.25">
      <c r="A4677" s="9"/>
      <c r="O4677" s="18"/>
      <c r="P4677" s="18"/>
      <c r="Q4677" s="18"/>
      <c r="R4677" s="18"/>
      <c r="S4677" s="18"/>
    </row>
    <row r="4678" spans="1:19" x14ac:dyDescent="0.25">
      <c r="A4678" s="9"/>
      <c r="O4678" s="18"/>
      <c r="P4678" s="18"/>
      <c r="Q4678" s="18"/>
      <c r="R4678" s="18"/>
      <c r="S4678" s="18"/>
    </row>
    <row r="4679" spans="1:19" x14ac:dyDescent="0.25">
      <c r="A4679" s="9"/>
      <c r="O4679" s="18"/>
      <c r="P4679" s="18"/>
      <c r="Q4679" s="18"/>
      <c r="R4679" s="18"/>
      <c r="S4679" s="18"/>
    </row>
    <row r="4680" spans="1:19" x14ac:dyDescent="0.25">
      <c r="A4680" s="9"/>
      <c r="O4680" s="18"/>
      <c r="P4680" s="18"/>
      <c r="Q4680" s="18"/>
      <c r="R4680" s="18"/>
      <c r="S4680" s="18"/>
    </row>
    <row r="4681" spans="1:19" x14ac:dyDescent="0.25">
      <c r="A4681" s="9"/>
      <c r="O4681" s="18"/>
      <c r="P4681" s="18"/>
      <c r="Q4681" s="18"/>
      <c r="R4681" s="18"/>
      <c r="S4681" s="18"/>
    </row>
    <row r="4682" spans="1:19" x14ac:dyDescent="0.25">
      <c r="A4682" s="9"/>
      <c r="O4682" s="18"/>
      <c r="P4682" s="18"/>
      <c r="Q4682" s="18"/>
      <c r="R4682" s="18"/>
      <c r="S4682" s="18"/>
    </row>
    <row r="4683" spans="1:19" x14ac:dyDescent="0.25">
      <c r="A4683" s="9"/>
      <c r="O4683" s="18"/>
      <c r="P4683" s="18"/>
      <c r="Q4683" s="18"/>
      <c r="R4683" s="18"/>
      <c r="S4683" s="18"/>
    </row>
    <row r="4684" spans="1:19" x14ac:dyDescent="0.25">
      <c r="A4684" s="9"/>
      <c r="O4684" s="18"/>
      <c r="P4684" s="18"/>
      <c r="Q4684" s="18"/>
      <c r="R4684" s="18"/>
      <c r="S4684" s="18"/>
    </row>
    <row r="4685" spans="1:19" x14ac:dyDescent="0.25">
      <c r="A4685" s="9"/>
      <c r="O4685" s="18"/>
      <c r="P4685" s="18"/>
      <c r="Q4685" s="18"/>
      <c r="R4685" s="18"/>
      <c r="S4685" s="18"/>
    </row>
    <row r="4686" spans="1:19" x14ac:dyDescent="0.25">
      <c r="A4686" s="9"/>
      <c r="O4686" s="18"/>
      <c r="P4686" s="18"/>
      <c r="Q4686" s="18"/>
      <c r="R4686" s="18"/>
      <c r="S4686" s="18"/>
    </row>
    <row r="4687" spans="1:19" x14ac:dyDescent="0.25">
      <c r="A4687" s="9"/>
      <c r="O4687" s="18"/>
      <c r="P4687" s="18"/>
      <c r="Q4687" s="18"/>
      <c r="R4687" s="18"/>
      <c r="S4687" s="18"/>
    </row>
    <row r="4688" spans="1:19" x14ac:dyDescent="0.25">
      <c r="A4688" s="9"/>
      <c r="O4688" s="18"/>
      <c r="P4688" s="18"/>
      <c r="Q4688" s="18"/>
      <c r="R4688" s="18"/>
      <c r="S4688" s="18"/>
    </row>
    <row r="4689" spans="1:19" x14ac:dyDescent="0.25">
      <c r="A4689" s="9"/>
      <c r="O4689" s="18"/>
      <c r="P4689" s="18"/>
      <c r="Q4689" s="18"/>
      <c r="R4689" s="18"/>
      <c r="S4689" s="18"/>
    </row>
    <row r="4690" spans="1:19" x14ac:dyDescent="0.25">
      <c r="A4690" s="9"/>
      <c r="O4690" s="18"/>
      <c r="P4690" s="18"/>
      <c r="Q4690" s="18"/>
      <c r="R4690" s="18"/>
      <c r="S4690" s="18"/>
    </row>
    <row r="4691" spans="1:19" x14ac:dyDescent="0.25">
      <c r="A4691" s="9"/>
      <c r="O4691" s="18"/>
      <c r="P4691" s="18"/>
      <c r="Q4691" s="18"/>
      <c r="R4691" s="18"/>
      <c r="S4691" s="18"/>
    </row>
    <row r="4692" spans="1:19" x14ac:dyDescent="0.25">
      <c r="A4692" s="9"/>
      <c r="O4692" s="18"/>
      <c r="P4692" s="18"/>
      <c r="Q4692" s="18"/>
      <c r="R4692" s="18"/>
      <c r="S4692" s="18"/>
    </row>
    <row r="4693" spans="1:19" x14ac:dyDescent="0.25">
      <c r="A4693" s="9"/>
      <c r="O4693" s="18"/>
      <c r="P4693" s="18"/>
      <c r="Q4693" s="18"/>
      <c r="R4693" s="18"/>
      <c r="S4693" s="18"/>
    </row>
    <row r="4694" spans="1:19" x14ac:dyDescent="0.25">
      <c r="A4694" s="9"/>
      <c r="O4694" s="18"/>
      <c r="P4694" s="18"/>
      <c r="Q4694" s="18"/>
      <c r="R4694" s="18"/>
      <c r="S4694" s="18"/>
    </row>
    <row r="4695" spans="1:19" x14ac:dyDescent="0.25">
      <c r="A4695" s="9"/>
      <c r="O4695" s="18"/>
      <c r="P4695" s="18"/>
      <c r="Q4695" s="18"/>
      <c r="R4695" s="18"/>
      <c r="S4695" s="18"/>
    </row>
    <row r="4696" spans="1:19" x14ac:dyDescent="0.25">
      <c r="A4696" s="9"/>
      <c r="O4696" s="18"/>
      <c r="P4696" s="18"/>
      <c r="Q4696" s="18"/>
      <c r="R4696" s="18"/>
      <c r="S4696" s="18"/>
    </row>
    <row r="4697" spans="1:19" x14ac:dyDescent="0.25">
      <c r="A4697" s="9"/>
      <c r="O4697" s="18"/>
      <c r="P4697" s="18"/>
      <c r="Q4697" s="18"/>
      <c r="R4697" s="18"/>
      <c r="S4697" s="18"/>
    </row>
    <row r="4698" spans="1:19" x14ac:dyDescent="0.25">
      <c r="A4698" s="9"/>
      <c r="O4698" s="18"/>
      <c r="P4698" s="18"/>
      <c r="Q4698" s="18"/>
      <c r="R4698" s="18"/>
      <c r="S4698" s="18"/>
    </row>
    <row r="4699" spans="1:19" x14ac:dyDescent="0.25">
      <c r="A4699" s="9"/>
      <c r="O4699" s="18"/>
      <c r="P4699" s="18"/>
      <c r="Q4699" s="18"/>
      <c r="R4699" s="18"/>
      <c r="S4699" s="18"/>
    </row>
    <row r="4700" spans="1:19" x14ac:dyDescent="0.25">
      <c r="A4700" s="9"/>
      <c r="O4700" s="18"/>
      <c r="P4700" s="18"/>
      <c r="Q4700" s="18"/>
      <c r="R4700" s="18"/>
      <c r="S4700" s="18"/>
    </row>
    <row r="4701" spans="1:19" x14ac:dyDescent="0.25">
      <c r="A4701" s="9"/>
      <c r="O4701" s="18"/>
      <c r="P4701" s="18"/>
      <c r="Q4701" s="18"/>
      <c r="R4701" s="18"/>
      <c r="S4701" s="18"/>
    </row>
    <row r="4702" spans="1:19" x14ac:dyDescent="0.25">
      <c r="A4702" s="9"/>
      <c r="O4702" s="18"/>
      <c r="P4702" s="18"/>
      <c r="Q4702" s="18"/>
      <c r="R4702" s="18"/>
      <c r="S4702" s="18"/>
    </row>
    <row r="4703" spans="1:19" x14ac:dyDescent="0.25">
      <c r="A4703" s="9"/>
      <c r="O4703" s="18"/>
      <c r="P4703" s="18"/>
      <c r="Q4703" s="18"/>
      <c r="R4703" s="18"/>
      <c r="S4703" s="18"/>
    </row>
    <row r="4704" spans="1:19" x14ac:dyDescent="0.25">
      <c r="A4704" s="9"/>
      <c r="O4704" s="18"/>
      <c r="P4704" s="18"/>
      <c r="Q4704" s="18"/>
      <c r="R4704" s="18"/>
      <c r="S4704" s="18"/>
    </row>
    <row r="4705" spans="1:19" x14ac:dyDescent="0.25">
      <c r="A4705" s="9"/>
      <c r="O4705" s="18"/>
      <c r="P4705" s="18"/>
      <c r="Q4705" s="18"/>
      <c r="R4705" s="18"/>
      <c r="S4705" s="18"/>
    </row>
    <row r="4706" spans="1:19" x14ac:dyDescent="0.25">
      <c r="A4706" s="9"/>
      <c r="O4706" s="18"/>
      <c r="P4706" s="18"/>
      <c r="Q4706" s="18"/>
      <c r="R4706" s="18"/>
      <c r="S4706" s="18"/>
    </row>
    <row r="4707" spans="1:19" x14ac:dyDescent="0.25">
      <c r="A4707" s="9"/>
      <c r="O4707" s="18"/>
      <c r="P4707" s="18"/>
      <c r="Q4707" s="18"/>
      <c r="R4707" s="18"/>
      <c r="S4707" s="18"/>
    </row>
    <row r="4708" spans="1:19" x14ac:dyDescent="0.25">
      <c r="A4708" s="9"/>
      <c r="O4708" s="18"/>
      <c r="P4708" s="18"/>
      <c r="Q4708" s="18"/>
      <c r="R4708" s="18"/>
      <c r="S4708" s="18"/>
    </row>
    <row r="4709" spans="1:19" x14ac:dyDescent="0.25">
      <c r="A4709" s="9"/>
      <c r="O4709" s="18"/>
      <c r="P4709" s="18"/>
      <c r="Q4709" s="18"/>
      <c r="R4709" s="18"/>
      <c r="S4709" s="18"/>
    </row>
    <row r="4710" spans="1:19" x14ac:dyDescent="0.25">
      <c r="A4710" s="9"/>
      <c r="O4710" s="18"/>
      <c r="P4710" s="18"/>
      <c r="Q4710" s="18"/>
      <c r="R4710" s="18"/>
      <c r="S4710" s="18"/>
    </row>
    <row r="4711" spans="1:19" x14ac:dyDescent="0.25">
      <c r="A4711" s="9"/>
      <c r="O4711" s="18"/>
      <c r="P4711" s="18"/>
      <c r="Q4711" s="18"/>
      <c r="R4711" s="18"/>
      <c r="S4711" s="18"/>
    </row>
    <row r="4712" spans="1:19" x14ac:dyDescent="0.25">
      <c r="A4712" s="9"/>
      <c r="O4712" s="18"/>
      <c r="P4712" s="18"/>
      <c r="Q4712" s="18"/>
      <c r="R4712" s="18"/>
      <c r="S4712" s="18"/>
    </row>
    <row r="4713" spans="1:19" x14ac:dyDescent="0.25">
      <c r="A4713" s="9"/>
      <c r="O4713" s="18"/>
      <c r="P4713" s="18"/>
      <c r="Q4713" s="18"/>
      <c r="R4713" s="18"/>
      <c r="S4713" s="18"/>
    </row>
    <row r="4714" spans="1:19" x14ac:dyDescent="0.25">
      <c r="A4714" s="9"/>
      <c r="O4714" s="18"/>
      <c r="P4714" s="18"/>
      <c r="Q4714" s="18"/>
      <c r="R4714" s="18"/>
      <c r="S4714" s="18"/>
    </row>
    <row r="4715" spans="1:19" x14ac:dyDescent="0.25">
      <c r="A4715" s="9"/>
      <c r="O4715" s="18"/>
      <c r="P4715" s="18"/>
      <c r="Q4715" s="18"/>
      <c r="R4715" s="18"/>
      <c r="S4715" s="18"/>
    </row>
    <row r="4716" spans="1:19" x14ac:dyDescent="0.25">
      <c r="A4716" s="9"/>
      <c r="O4716" s="18"/>
      <c r="P4716" s="18"/>
      <c r="Q4716" s="18"/>
      <c r="R4716" s="18"/>
      <c r="S4716" s="18"/>
    </row>
    <row r="4717" spans="1:19" x14ac:dyDescent="0.25">
      <c r="A4717" s="9"/>
      <c r="O4717" s="18"/>
      <c r="P4717" s="18"/>
      <c r="Q4717" s="18"/>
      <c r="R4717" s="18"/>
      <c r="S4717" s="18"/>
    </row>
    <row r="4718" spans="1:19" x14ac:dyDescent="0.25">
      <c r="A4718" s="9"/>
      <c r="O4718" s="18"/>
      <c r="P4718" s="18"/>
      <c r="Q4718" s="18"/>
      <c r="R4718" s="18"/>
      <c r="S4718" s="18"/>
    </row>
    <row r="4719" spans="1:19" x14ac:dyDescent="0.25">
      <c r="A4719" s="9"/>
      <c r="O4719" s="18"/>
      <c r="P4719" s="18"/>
      <c r="Q4719" s="18"/>
      <c r="R4719" s="18"/>
      <c r="S4719" s="18"/>
    </row>
    <row r="4720" spans="1:19" x14ac:dyDescent="0.25">
      <c r="A4720" s="9"/>
      <c r="O4720" s="18"/>
      <c r="P4720" s="18"/>
      <c r="Q4720" s="18"/>
      <c r="R4720" s="18"/>
      <c r="S4720" s="18"/>
    </row>
    <row r="4721" spans="1:19" x14ac:dyDescent="0.25">
      <c r="A4721" s="9"/>
      <c r="O4721" s="18"/>
      <c r="P4721" s="18"/>
      <c r="Q4721" s="18"/>
      <c r="R4721" s="18"/>
      <c r="S4721" s="18"/>
    </row>
    <row r="4722" spans="1:19" x14ac:dyDescent="0.25">
      <c r="A4722" s="9"/>
      <c r="O4722" s="18"/>
      <c r="P4722" s="18"/>
      <c r="Q4722" s="18"/>
      <c r="R4722" s="18"/>
      <c r="S4722" s="18"/>
    </row>
    <row r="4723" spans="1:19" x14ac:dyDescent="0.25">
      <c r="A4723" s="9"/>
      <c r="O4723" s="18"/>
      <c r="P4723" s="18"/>
      <c r="Q4723" s="18"/>
      <c r="R4723" s="18"/>
      <c r="S4723" s="18"/>
    </row>
    <row r="4724" spans="1:19" x14ac:dyDescent="0.25">
      <c r="A4724" s="9"/>
      <c r="O4724" s="18"/>
      <c r="P4724" s="18"/>
      <c r="Q4724" s="18"/>
      <c r="R4724" s="18"/>
      <c r="S4724" s="18"/>
    </row>
    <row r="4725" spans="1:19" x14ac:dyDescent="0.25">
      <c r="A4725" s="9"/>
      <c r="O4725" s="18"/>
      <c r="P4725" s="18"/>
      <c r="Q4725" s="18"/>
      <c r="R4725" s="18"/>
      <c r="S4725" s="18"/>
    </row>
    <row r="4726" spans="1:19" x14ac:dyDescent="0.25">
      <c r="A4726" s="9"/>
      <c r="O4726" s="18"/>
      <c r="P4726" s="18"/>
      <c r="Q4726" s="18"/>
      <c r="R4726" s="18"/>
      <c r="S4726" s="18"/>
    </row>
    <row r="4727" spans="1:19" x14ac:dyDescent="0.25">
      <c r="A4727" s="9"/>
      <c r="O4727" s="18"/>
      <c r="P4727" s="18"/>
      <c r="Q4727" s="18"/>
      <c r="R4727" s="18"/>
      <c r="S4727" s="18"/>
    </row>
    <row r="4728" spans="1:19" x14ac:dyDescent="0.25">
      <c r="A4728" s="9"/>
      <c r="O4728" s="18"/>
      <c r="P4728" s="18"/>
      <c r="Q4728" s="18"/>
      <c r="R4728" s="18"/>
      <c r="S4728" s="18"/>
    </row>
    <row r="4729" spans="1:19" x14ac:dyDescent="0.25">
      <c r="A4729" s="9"/>
      <c r="O4729" s="18"/>
      <c r="P4729" s="18"/>
      <c r="Q4729" s="18"/>
      <c r="R4729" s="18"/>
      <c r="S4729" s="18"/>
    </row>
    <row r="4730" spans="1:19" x14ac:dyDescent="0.25">
      <c r="A4730" s="9"/>
      <c r="O4730" s="18"/>
      <c r="P4730" s="18"/>
      <c r="Q4730" s="18"/>
      <c r="R4730" s="18"/>
      <c r="S4730" s="18"/>
    </row>
    <row r="4731" spans="1:19" x14ac:dyDescent="0.25">
      <c r="A4731" s="9"/>
      <c r="O4731" s="18"/>
      <c r="P4731" s="18"/>
      <c r="Q4731" s="18"/>
      <c r="R4731" s="18"/>
      <c r="S4731" s="18"/>
    </row>
    <row r="4732" spans="1:19" x14ac:dyDescent="0.25">
      <c r="A4732" s="9"/>
      <c r="O4732" s="18"/>
      <c r="P4732" s="18"/>
      <c r="Q4732" s="18"/>
      <c r="R4732" s="18"/>
      <c r="S4732" s="18"/>
    </row>
    <row r="4733" spans="1:19" x14ac:dyDescent="0.25">
      <c r="A4733" s="9"/>
      <c r="O4733" s="18"/>
      <c r="P4733" s="18"/>
      <c r="Q4733" s="18"/>
      <c r="R4733" s="18"/>
      <c r="S4733" s="18"/>
    </row>
    <row r="4734" spans="1:19" x14ac:dyDescent="0.25">
      <c r="A4734" s="9"/>
      <c r="O4734" s="18"/>
      <c r="P4734" s="18"/>
      <c r="Q4734" s="18"/>
      <c r="R4734" s="18"/>
      <c r="S4734" s="18"/>
    </row>
    <row r="4735" spans="1:19" x14ac:dyDescent="0.25">
      <c r="A4735" s="9"/>
      <c r="O4735" s="18"/>
      <c r="P4735" s="18"/>
      <c r="Q4735" s="18"/>
      <c r="R4735" s="18"/>
      <c r="S4735" s="18"/>
    </row>
    <row r="4736" spans="1:19" x14ac:dyDescent="0.25">
      <c r="A4736" s="9"/>
      <c r="O4736" s="18"/>
      <c r="P4736" s="18"/>
      <c r="Q4736" s="18"/>
      <c r="R4736" s="18"/>
      <c r="S4736" s="18"/>
    </row>
    <row r="4737" spans="1:19" x14ac:dyDescent="0.25">
      <c r="A4737" s="9"/>
      <c r="O4737" s="18"/>
      <c r="P4737" s="18"/>
      <c r="Q4737" s="18"/>
      <c r="R4737" s="18"/>
      <c r="S4737" s="18"/>
    </row>
    <row r="4738" spans="1:19" x14ac:dyDescent="0.25">
      <c r="A4738" s="9"/>
      <c r="O4738" s="18"/>
      <c r="P4738" s="18"/>
      <c r="Q4738" s="18"/>
      <c r="R4738" s="18"/>
      <c r="S4738" s="18"/>
    </row>
    <row r="4739" spans="1:19" x14ac:dyDescent="0.25">
      <c r="A4739" s="9"/>
      <c r="O4739" s="18"/>
      <c r="P4739" s="18"/>
      <c r="Q4739" s="18"/>
      <c r="R4739" s="18"/>
      <c r="S4739" s="18"/>
    </row>
    <row r="4740" spans="1:19" x14ac:dyDescent="0.25">
      <c r="A4740" s="9"/>
      <c r="O4740" s="18"/>
      <c r="P4740" s="18"/>
      <c r="Q4740" s="18"/>
      <c r="R4740" s="18"/>
      <c r="S4740" s="18"/>
    </row>
    <row r="4741" spans="1:19" x14ac:dyDescent="0.25">
      <c r="A4741" s="9"/>
      <c r="O4741" s="18"/>
      <c r="P4741" s="18"/>
      <c r="Q4741" s="18"/>
      <c r="R4741" s="18"/>
      <c r="S4741" s="18"/>
    </row>
    <row r="4742" spans="1:19" x14ac:dyDescent="0.25">
      <c r="A4742" s="9"/>
      <c r="O4742" s="18"/>
      <c r="P4742" s="18"/>
      <c r="Q4742" s="18"/>
      <c r="R4742" s="18"/>
      <c r="S4742" s="18"/>
    </row>
    <row r="4743" spans="1:19" x14ac:dyDescent="0.25">
      <c r="A4743" s="9"/>
      <c r="O4743" s="18"/>
      <c r="P4743" s="18"/>
      <c r="Q4743" s="18"/>
      <c r="R4743" s="18"/>
      <c r="S4743" s="18"/>
    </row>
    <row r="4744" spans="1:19" x14ac:dyDescent="0.25">
      <c r="A4744" s="9"/>
      <c r="O4744" s="18"/>
      <c r="P4744" s="18"/>
      <c r="Q4744" s="18"/>
      <c r="R4744" s="18"/>
      <c r="S4744" s="18"/>
    </row>
    <row r="4745" spans="1:19" x14ac:dyDescent="0.25">
      <c r="A4745" s="9"/>
      <c r="O4745" s="18"/>
      <c r="P4745" s="18"/>
      <c r="Q4745" s="18"/>
      <c r="R4745" s="18"/>
      <c r="S4745" s="18"/>
    </row>
    <row r="4746" spans="1:19" x14ac:dyDescent="0.25">
      <c r="A4746" s="9"/>
      <c r="O4746" s="18"/>
      <c r="P4746" s="18"/>
      <c r="Q4746" s="18"/>
      <c r="R4746" s="18"/>
      <c r="S4746" s="18"/>
    </row>
    <row r="4747" spans="1:19" x14ac:dyDescent="0.25">
      <c r="A4747" s="9"/>
      <c r="O4747" s="18"/>
      <c r="P4747" s="18"/>
      <c r="Q4747" s="18"/>
      <c r="R4747" s="18"/>
      <c r="S4747" s="18"/>
    </row>
    <row r="4748" spans="1:19" x14ac:dyDescent="0.25">
      <c r="A4748" s="9"/>
      <c r="O4748" s="18"/>
      <c r="P4748" s="18"/>
      <c r="Q4748" s="18"/>
      <c r="R4748" s="18"/>
      <c r="S4748" s="18"/>
    </row>
    <row r="4749" spans="1:19" x14ac:dyDescent="0.25">
      <c r="A4749" s="9"/>
      <c r="O4749" s="18"/>
      <c r="P4749" s="18"/>
      <c r="Q4749" s="18"/>
      <c r="R4749" s="18"/>
      <c r="S4749" s="18"/>
    </row>
    <row r="4750" spans="1:19" x14ac:dyDescent="0.25">
      <c r="A4750" s="9"/>
      <c r="O4750" s="18"/>
      <c r="P4750" s="18"/>
      <c r="Q4750" s="18"/>
      <c r="R4750" s="18"/>
      <c r="S4750" s="18"/>
    </row>
    <row r="4751" spans="1:19" x14ac:dyDescent="0.25">
      <c r="A4751" s="9"/>
      <c r="O4751" s="18"/>
      <c r="P4751" s="18"/>
      <c r="Q4751" s="18"/>
      <c r="R4751" s="18"/>
      <c r="S4751" s="18"/>
    </row>
    <row r="4752" spans="1:19" x14ac:dyDescent="0.25">
      <c r="A4752" s="9"/>
      <c r="O4752" s="18"/>
      <c r="P4752" s="18"/>
      <c r="Q4752" s="18"/>
      <c r="R4752" s="18"/>
      <c r="S4752" s="18"/>
    </row>
    <row r="4753" spans="1:19" x14ac:dyDescent="0.25">
      <c r="A4753" s="9"/>
      <c r="O4753" s="18"/>
      <c r="P4753" s="18"/>
      <c r="Q4753" s="18"/>
      <c r="R4753" s="18"/>
      <c r="S4753" s="18"/>
    </row>
    <row r="4754" spans="1:19" x14ac:dyDescent="0.25">
      <c r="A4754" s="9"/>
      <c r="O4754" s="18"/>
      <c r="P4754" s="18"/>
      <c r="Q4754" s="18"/>
      <c r="R4754" s="18"/>
      <c r="S4754" s="18"/>
    </row>
    <row r="4755" spans="1:19" x14ac:dyDescent="0.25">
      <c r="A4755" s="9"/>
      <c r="O4755" s="18"/>
      <c r="P4755" s="18"/>
      <c r="Q4755" s="18"/>
      <c r="R4755" s="18"/>
      <c r="S4755" s="18"/>
    </row>
    <row r="4756" spans="1:19" x14ac:dyDescent="0.25">
      <c r="A4756" s="9"/>
      <c r="O4756" s="18"/>
      <c r="P4756" s="18"/>
      <c r="Q4756" s="18"/>
      <c r="R4756" s="18"/>
      <c r="S4756" s="18"/>
    </row>
    <row r="4757" spans="1:19" x14ac:dyDescent="0.25">
      <c r="A4757" s="9"/>
      <c r="O4757" s="18"/>
      <c r="P4757" s="18"/>
      <c r="Q4757" s="18"/>
      <c r="R4757" s="18"/>
      <c r="S4757" s="18"/>
    </row>
    <row r="4758" spans="1:19" x14ac:dyDescent="0.25">
      <c r="A4758" s="9"/>
      <c r="O4758" s="18"/>
      <c r="P4758" s="18"/>
      <c r="Q4758" s="18"/>
      <c r="R4758" s="18"/>
      <c r="S4758" s="18"/>
    </row>
    <row r="4759" spans="1:19" x14ac:dyDescent="0.25">
      <c r="A4759" s="9"/>
      <c r="O4759" s="18"/>
      <c r="P4759" s="18"/>
      <c r="Q4759" s="18"/>
      <c r="R4759" s="18"/>
      <c r="S4759" s="18"/>
    </row>
    <row r="4760" spans="1:19" x14ac:dyDescent="0.25">
      <c r="A4760" s="9"/>
      <c r="O4760" s="18"/>
      <c r="P4760" s="18"/>
      <c r="Q4760" s="18"/>
      <c r="R4760" s="18"/>
      <c r="S4760" s="18"/>
    </row>
    <row r="4761" spans="1:19" x14ac:dyDescent="0.25">
      <c r="A4761" s="9"/>
      <c r="O4761" s="18"/>
      <c r="P4761" s="18"/>
      <c r="Q4761" s="18"/>
      <c r="R4761" s="18"/>
      <c r="S4761" s="18"/>
    </row>
    <row r="4762" spans="1:19" x14ac:dyDescent="0.25">
      <c r="A4762" s="9"/>
      <c r="O4762" s="18"/>
      <c r="P4762" s="18"/>
      <c r="Q4762" s="18"/>
      <c r="R4762" s="18"/>
      <c r="S4762" s="18"/>
    </row>
    <row r="4763" spans="1:19" x14ac:dyDescent="0.25">
      <c r="A4763" s="9"/>
      <c r="O4763" s="18"/>
      <c r="P4763" s="18"/>
      <c r="Q4763" s="18"/>
      <c r="R4763" s="18"/>
      <c r="S4763" s="18"/>
    </row>
    <row r="4764" spans="1:19" x14ac:dyDescent="0.25">
      <c r="A4764" s="9"/>
      <c r="O4764" s="18"/>
      <c r="P4764" s="18"/>
      <c r="Q4764" s="18"/>
      <c r="R4764" s="18"/>
      <c r="S4764" s="18"/>
    </row>
    <row r="4765" spans="1:19" x14ac:dyDescent="0.25">
      <c r="A4765" s="9"/>
      <c r="O4765" s="18"/>
      <c r="P4765" s="18"/>
      <c r="Q4765" s="18"/>
      <c r="R4765" s="18"/>
      <c r="S4765" s="18"/>
    </row>
    <row r="4766" spans="1:19" x14ac:dyDescent="0.25">
      <c r="A4766" s="9"/>
      <c r="O4766" s="18"/>
      <c r="P4766" s="18"/>
      <c r="Q4766" s="18"/>
      <c r="R4766" s="18"/>
      <c r="S4766" s="18"/>
    </row>
    <row r="4767" spans="1:19" x14ac:dyDescent="0.25">
      <c r="A4767" s="9"/>
      <c r="O4767" s="18"/>
      <c r="P4767" s="18"/>
      <c r="Q4767" s="18"/>
      <c r="R4767" s="18"/>
      <c r="S4767" s="18"/>
    </row>
    <row r="4768" spans="1:19" x14ac:dyDescent="0.25">
      <c r="A4768" s="9"/>
      <c r="O4768" s="18"/>
      <c r="P4768" s="18"/>
      <c r="Q4768" s="18"/>
      <c r="R4768" s="18"/>
      <c r="S4768" s="18"/>
    </row>
    <row r="4769" spans="1:19" x14ac:dyDescent="0.25">
      <c r="A4769" s="9"/>
      <c r="O4769" s="18"/>
      <c r="P4769" s="18"/>
      <c r="Q4769" s="18"/>
      <c r="R4769" s="18"/>
      <c r="S4769" s="18"/>
    </row>
    <row r="4770" spans="1:19" x14ac:dyDescent="0.25">
      <c r="A4770" s="9"/>
      <c r="O4770" s="18"/>
      <c r="P4770" s="18"/>
      <c r="Q4770" s="18"/>
      <c r="R4770" s="18"/>
      <c r="S4770" s="18"/>
    </row>
    <row r="4771" spans="1:19" x14ac:dyDescent="0.25">
      <c r="A4771" s="9"/>
      <c r="O4771" s="18"/>
      <c r="P4771" s="18"/>
      <c r="Q4771" s="18"/>
      <c r="R4771" s="18"/>
      <c r="S4771" s="18"/>
    </row>
    <row r="4772" spans="1:19" x14ac:dyDescent="0.25">
      <c r="A4772" s="9"/>
      <c r="O4772" s="18"/>
      <c r="P4772" s="18"/>
      <c r="Q4772" s="18"/>
      <c r="R4772" s="18"/>
      <c r="S4772" s="18"/>
    </row>
    <row r="4773" spans="1:19" x14ac:dyDescent="0.25">
      <c r="A4773" s="9"/>
      <c r="O4773" s="18"/>
      <c r="P4773" s="18"/>
      <c r="Q4773" s="18"/>
      <c r="R4773" s="18"/>
      <c r="S4773" s="18"/>
    </row>
    <row r="4774" spans="1:19" x14ac:dyDescent="0.25">
      <c r="A4774" s="9"/>
      <c r="O4774" s="18"/>
      <c r="P4774" s="18"/>
      <c r="Q4774" s="18"/>
      <c r="R4774" s="18"/>
      <c r="S4774" s="18"/>
    </row>
    <row r="4775" spans="1:19" x14ac:dyDescent="0.25">
      <c r="A4775" s="9"/>
      <c r="O4775" s="18"/>
      <c r="P4775" s="18"/>
      <c r="Q4775" s="18"/>
      <c r="R4775" s="18"/>
      <c r="S4775" s="18"/>
    </row>
    <row r="4776" spans="1:19" x14ac:dyDescent="0.25">
      <c r="A4776" s="9"/>
      <c r="O4776" s="18"/>
      <c r="P4776" s="18"/>
      <c r="Q4776" s="18"/>
      <c r="R4776" s="18"/>
      <c r="S4776" s="18"/>
    </row>
    <row r="4777" spans="1:19" x14ac:dyDescent="0.25">
      <c r="A4777" s="9"/>
      <c r="O4777" s="18"/>
      <c r="P4777" s="18"/>
      <c r="Q4777" s="18"/>
      <c r="R4777" s="18"/>
      <c r="S4777" s="18"/>
    </row>
    <row r="4778" spans="1:19" x14ac:dyDescent="0.25">
      <c r="A4778" s="9"/>
      <c r="O4778" s="18"/>
      <c r="P4778" s="18"/>
      <c r="Q4778" s="18"/>
      <c r="R4778" s="18"/>
      <c r="S4778" s="18"/>
    </row>
    <row r="4779" spans="1:19" x14ac:dyDescent="0.25">
      <c r="A4779" s="9"/>
      <c r="O4779" s="18"/>
      <c r="P4779" s="18"/>
      <c r="Q4779" s="18"/>
      <c r="R4779" s="18"/>
      <c r="S4779" s="18"/>
    </row>
    <row r="4780" spans="1:19" x14ac:dyDescent="0.25">
      <c r="A4780" s="9"/>
      <c r="O4780" s="18"/>
      <c r="P4780" s="18"/>
      <c r="Q4780" s="18"/>
      <c r="R4780" s="18"/>
      <c r="S4780" s="18"/>
    </row>
    <row r="4781" spans="1:19" x14ac:dyDescent="0.25">
      <c r="A4781" s="9"/>
      <c r="O4781" s="18"/>
      <c r="P4781" s="18"/>
      <c r="Q4781" s="18"/>
      <c r="R4781" s="18"/>
      <c r="S4781" s="18"/>
    </row>
    <row r="4782" spans="1:19" x14ac:dyDescent="0.25">
      <c r="A4782" s="9"/>
      <c r="O4782" s="18"/>
      <c r="P4782" s="18"/>
      <c r="Q4782" s="18"/>
      <c r="R4782" s="18"/>
      <c r="S4782" s="18"/>
    </row>
    <row r="4783" spans="1:19" x14ac:dyDescent="0.25">
      <c r="A4783" s="9"/>
      <c r="O4783" s="18"/>
      <c r="P4783" s="18"/>
      <c r="Q4783" s="18"/>
      <c r="R4783" s="18"/>
      <c r="S4783" s="18"/>
    </row>
    <row r="4784" spans="1:19" x14ac:dyDescent="0.25">
      <c r="A4784" s="9"/>
      <c r="O4784" s="18"/>
      <c r="P4784" s="18"/>
      <c r="Q4784" s="18"/>
      <c r="R4784" s="18"/>
      <c r="S4784" s="18"/>
    </row>
    <row r="4785" spans="1:19" x14ac:dyDescent="0.25">
      <c r="A4785" s="9"/>
      <c r="O4785" s="18"/>
      <c r="P4785" s="18"/>
      <c r="Q4785" s="18"/>
      <c r="R4785" s="18"/>
      <c r="S4785" s="18"/>
    </row>
    <row r="4786" spans="1:19" x14ac:dyDescent="0.25">
      <c r="A4786" s="9"/>
      <c r="O4786" s="18"/>
      <c r="P4786" s="18"/>
      <c r="Q4786" s="18"/>
      <c r="R4786" s="18"/>
      <c r="S4786" s="18"/>
    </row>
    <row r="4787" spans="1:19" x14ac:dyDescent="0.25">
      <c r="A4787" s="9"/>
      <c r="O4787" s="18"/>
      <c r="P4787" s="18"/>
      <c r="Q4787" s="18"/>
      <c r="R4787" s="18"/>
      <c r="S4787" s="18"/>
    </row>
    <row r="4788" spans="1:19" x14ac:dyDescent="0.25">
      <c r="A4788" s="9"/>
      <c r="O4788" s="18"/>
      <c r="P4788" s="18"/>
      <c r="Q4788" s="18"/>
      <c r="R4788" s="18"/>
      <c r="S4788" s="18"/>
    </row>
    <row r="4789" spans="1:19" x14ac:dyDescent="0.25">
      <c r="A4789" s="9"/>
      <c r="O4789" s="18"/>
      <c r="P4789" s="18"/>
      <c r="Q4789" s="18"/>
      <c r="R4789" s="18"/>
      <c r="S4789" s="18"/>
    </row>
    <row r="4790" spans="1:19" x14ac:dyDescent="0.25">
      <c r="A4790" s="9"/>
      <c r="O4790" s="18"/>
      <c r="P4790" s="18"/>
      <c r="Q4790" s="18"/>
      <c r="R4790" s="18"/>
      <c r="S4790" s="18"/>
    </row>
    <row r="4791" spans="1:19" x14ac:dyDescent="0.25">
      <c r="A4791" s="9"/>
      <c r="O4791" s="18"/>
      <c r="P4791" s="18"/>
      <c r="Q4791" s="18"/>
      <c r="R4791" s="18"/>
      <c r="S4791" s="18"/>
    </row>
    <row r="4792" spans="1:19" x14ac:dyDescent="0.25">
      <c r="A4792" s="9"/>
      <c r="O4792" s="18"/>
      <c r="P4792" s="18"/>
      <c r="Q4792" s="18"/>
      <c r="R4792" s="18"/>
      <c r="S4792" s="18"/>
    </row>
    <row r="4793" spans="1:19" x14ac:dyDescent="0.25">
      <c r="A4793" s="9"/>
      <c r="O4793" s="18"/>
      <c r="P4793" s="18"/>
      <c r="Q4793" s="18"/>
      <c r="R4793" s="18"/>
      <c r="S4793" s="18"/>
    </row>
    <row r="4794" spans="1:19" x14ac:dyDescent="0.25">
      <c r="A4794" s="9"/>
      <c r="O4794" s="18"/>
      <c r="P4794" s="18"/>
      <c r="Q4794" s="18"/>
      <c r="R4794" s="18"/>
      <c r="S4794" s="18"/>
    </row>
    <row r="4795" spans="1:19" x14ac:dyDescent="0.25">
      <c r="A4795" s="9"/>
      <c r="O4795" s="18"/>
      <c r="P4795" s="18"/>
      <c r="Q4795" s="18"/>
      <c r="R4795" s="18"/>
      <c r="S4795" s="18"/>
    </row>
    <row r="4796" spans="1:19" x14ac:dyDescent="0.25">
      <c r="A4796" s="9"/>
      <c r="O4796" s="18"/>
      <c r="P4796" s="18"/>
      <c r="Q4796" s="18"/>
      <c r="R4796" s="18"/>
      <c r="S4796" s="18"/>
    </row>
    <row r="4797" spans="1:19" x14ac:dyDescent="0.25">
      <c r="A4797" s="9"/>
      <c r="O4797" s="18"/>
      <c r="P4797" s="18"/>
      <c r="Q4797" s="18"/>
      <c r="R4797" s="18"/>
      <c r="S4797" s="18"/>
    </row>
    <row r="4798" spans="1:19" x14ac:dyDescent="0.25">
      <c r="A4798" s="9"/>
      <c r="O4798" s="18"/>
      <c r="P4798" s="18"/>
      <c r="Q4798" s="18"/>
      <c r="R4798" s="18"/>
      <c r="S4798" s="18"/>
    </row>
    <row r="4799" spans="1:19" x14ac:dyDescent="0.25">
      <c r="A4799" s="9"/>
      <c r="O4799" s="18"/>
      <c r="P4799" s="18"/>
      <c r="Q4799" s="18"/>
      <c r="R4799" s="18"/>
      <c r="S4799" s="18"/>
    </row>
    <row r="4800" spans="1:19" x14ac:dyDescent="0.25">
      <c r="A4800" s="9"/>
      <c r="O4800" s="18"/>
      <c r="P4800" s="18"/>
      <c r="Q4800" s="18"/>
      <c r="R4800" s="18"/>
      <c r="S4800" s="18"/>
    </row>
    <row r="4801" spans="1:19" x14ac:dyDescent="0.25">
      <c r="A4801" s="9"/>
      <c r="O4801" s="18"/>
      <c r="P4801" s="18"/>
      <c r="Q4801" s="18"/>
      <c r="R4801" s="18"/>
      <c r="S4801" s="18"/>
    </row>
    <row r="4802" spans="1:19" x14ac:dyDescent="0.25">
      <c r="A4802" s="9"/>
      <c r="O4802" s="18"/>
      <c r="P4802" s="18"/>
      <c r="Q4802" s="18"/>
      <c r="R4802" s="18"/>
      <c r="S4802" s="18"/>
    </row>
    <row r="4803" spans="1:19" x14ac:dyDescent="0.25">
      <c r="A4803" s="9"/>
      <c r="O4803" s="18"/>
      <c r="P4803" s="18"/>
      <c r="Q4803" s="18"/>
      <c r="R4803" s="18"/>
      <c r="S4803" s="18"/>
    </row>
    <row r="4804" spans="1:19" x14ac:dyDescent="0.25">
      <c r="A4804" s="9"/>
      <c r="O4804" s="18"/>
      <c r="P4804" s="18"/>
      <c r="Q4804" s="18"/>
      <c r="R4804" s="18"/>
      <c r="S4804" s="18"/>
    </row>
    <row r="4805" spans="1:19" x14ac:dyDescent="0.25">
      <c r="A4805" s="9"/>
      <c r="O4805" s="18"/>
      <c r="P4805" s="18"/>
      <c r="Q4805" s="18"/>
      <c r="R4805" s="18"/>
      <c r="S4805" s="18"/>
    </row>
    <row r="4806" spans="1:19" x14ac:dyDescent="0.25">
      <c r="A4806" s="9"/>
      <c r="O4806" s="18"/>
      <c r="P4806" s="18"/>
      <c r="Q4806" s="18"/>
      <c r="R4806" s="18"/>
      <c r="S4806" s="18"/>
    </row>
    <row r="4807" spans="1:19" x14ac:dyDescent="0.25">
      <c r="A4807" s="9"/>
      <c r="O4807" s="18"/>
      <c r="P4807" s="18"/>
      <c r="Q4807" s="18"/>
      <c r="R4807" s="18"/>
      <c r="S4807" s="18"/>
    </row>
    <row r="4808" spans="1:19" x14ac:dyDescent="0.25">
      <c r="A4808" s="9"/>
      <c r="O4808" s="18"/>
      <c r="P4808" s="18"/>
      <c r="Q4808" s="18"/>
      <c r="R4808" s="18"/>
      <c r="S4808" s="18"/>
    </row>
    <row r="4809" spans="1:19" x14ac:dyDescent="0.25">
      <c r="A4809" s="9"/>
      <c r="O4809" s="18"/>
      <c r="P4809" s="18"/>
      <c r="Q4809" s="18"/>
      <c r="R4809" s="18"/>
      <c r="S4809" s="18"/>
    </row>
    <row r="4810" spans="1:19" x14ac:dyDescent="0.25">
      <c r="A4810" s="9"/>
      <c r="O4810" s="18"/>
      <c r="P4810" s="18"/>
      <c r="Q4810" s="18"/>
      <c r="R4810" s="18"/>
      <c r="S4810" s="18"/>
    </row>
    <row r="4811" spans="1:19" x14ac:dyDescent="0.25">
      <c r="A4811" s="9"/>
      <c r="O4811" s="18"/>
      <c r="P4811" s="18"/>
      <c r="Q4811" s="18"/>
      <c r="R4811" s="18"/>
      <c r="S4811" s="18"/>
    </row>
    <row r="4812" spans="1:19" x14ac:dyDescent="0.25">
      <c r="A4812" s="9"/>
      <c r="O4812" s="18"/>
      <c r="P4812" s="18"/>
      <c r="Q4812" s="18"/>
      <c r="R4812" s="18"/>
      <c r="S4812" s="18"/>
    </row>
    <row r="4813" spans="1:19" x14ac:dyDescent="0.25">
      <c r="A4813" s="9"/>
      <c r="O4813" s="18"/>
      <c r="P4813" s="18"/>
      <c r="Q4813" s="18"/>
      <c r="R4813" s="18"/>
      <c r="S4813" s="18"/>
    </row>
    <row r="4814" spans="1:19" x14ac:dyDescent="0.25">
      <c r="A4814" s="9"/>
      <c r="O4814" s="18"/>
      <c r="P4814" s="18"/>
      <c r="Q4814" s="18"/>
      <c r="R4814" s="18"/>
      <c r="S4814" s="18"/>
    </row>
    <row r="4815" spans="1:19" x14ac:dyDescent="0.25">
      <c r="A4815" s="9"/>
      <c r="O4815" s="18"/>
      <c r="P4815" s="18"/>
      <c r="Q4815" s="18"/>
      <c r="R4815" s="18"/>
      <c r="S4815" s="18"/>
    </row>
    <row r="4816" spans="1:19" x14ac:dyDescent="0.25">
      <c r="A4816" s="9"/>
      <c r="O4816" s="18"/>
      <c r="P4816" s="18"/>
      <c r="Q4816" s="18"/>
      <c r="R4816" s="18"/>
      <c r="S4816" s="18"/>
    </row>
    <row r="4817" spans="1:19" x14ac:dyDescent="0.25">
      <c r="A4817" s="9"/>
      <c r="O4817" s="18"/>
      <c r="P4817" s="18"/>
      <c r="Q4817" s="18"/>
      <c r="R4817" s="18"/>
      <c r="S4817" s="18"/>
    </row>
    <row r="4818" spans="1:19" x14ac:dyDescent="0.25">
      <c r="A4818" s="9"/>
      <c r="O4818" s="18"/>
      <c r="P4818" s="18"/>
      <c r="Q4818" s="18"/>
      <c r="R4818" s="18"/>
      <c r="S4818" s="18"/>
    </row>
    <row r="4819" spans="1:19" x14ac:dyDescent="0.25">
      <c r="A4819" s="9"/>
      <c r="O4819" s="18"/>
      <c r="P4819" s="18"/>
      <c r="Q4819" s="18"/>
      <c r="R4819" s="18"/>
      <c r="S4819" s="18"/>
    </row>
    <row r="4820" spans="1:19" x14ac:dyDescent="0.25">
      <c r="A4820" s="9"/>
      <c r="O4820" s="18"/>
      <c r="P4820" s="18"/>
      <c r="Q4820" s="18"/>
      <c r="R4820" s="18"/>
      <c r="S4820" s="18"/>
    </row>
    <row r="4821" spans="1:19" x14ac:dyDescent="0.25">
      <c r="A4821" s="9"/>
      <c r="O4821" s="18"/>
      <c r="P4821" s="18"/>
      <c r="Q4821" s="18"/>
      <c r="R4821" s="18"/>
      <c r="S4821" s="18"/>
    </row>
    <row r="4822" spans="1:19" x14ac:dyDescent="0.25">
      <c r="A4822" s="9"/>
      <c r="O4822" s="18"/>
      <c r="P4822" s="18"/>
      <c r="Q4822" s="18"/>
      <c r="R4822" s="18"/>
      <c r="S4822" s="18"/>
    </row>
    <row r="4823" spans="1:19" x14ac:dyDescent="0.25">
      <c r="A4823" s="9"/>
      <c r="O4823" s="18"/>
      <c r="P4823" s="18"/>
      <c r="Q4823" s="18"/>
      <c r="R4823" s="18"/>
      <c r="S4823" s="18"/>
    </row>
    <row r="4824" spans="1:19" x14ac:dyDescent="0.25">
      <c r="A4824" s="9"/>
      <c r="O4824" s="18"/>
      <c r="P4824" s="18"/>
      <c r="Q4824" s="18"/>
      <c r="R4824" s="18"/>
      <c r="S4824" s="18"/>
    </row>
    <row r="4825" spans="1:19" x14ac:dyDescent="0.25">
      <c r="A4825" s="9"/>
      <c r="O4825" s="18"/>
      <c r="P4825" s="18"/>
      <c r="Q4825" s="18"/>
      <c r="R4825" s="18"/>
      <c r="S4825" s="18"/>
    </row>
    <row r="4826" spans="1:19" x14ac:dyDescent="0.25">
      <c r="A4826" s="9"/>
      <c r="O4826" s="18"/>
      <c r="P4826" s="18"/>
      <c r="Q4826" s="18"/>
      <c r="R4826" s="18"/>
      <c r="S4826" s="18"/>
    </row>
    <row r="4827" spans="1:19" x14ac:dyDescent="0.25">
      <c r="A4827" s="9"/>
      <c r="O4827" s="18"/>
      <c r="P4827" s="18"/>
      <c r="Q4827" s="18"/>
      <c r="R4827" s="18"/>
      <c r="S4827" s="18"/>
    </row>
    <row r="4828" spans="1:19" x14ac:dyDescent="0.25">
      <c r="A4828" s="9"/>
      <c r="O4828" s="18"/>
      <c r="P4828" s="18"/>
      <c r="Q4828" s="18"/>
      <c r="R4828" s="18"/>
      <c r="S4828" s="18"/>
    </row>
    <row r="4829" spans="1:19" x14ac:dyDescent="0.25">
      <c r="A4829" s="9"/>
      <c r="O4829" s="18"/>
      <c r="P4829" s="18"/>
      <c r="Q4829" s="18"/>
      <c r="R4829" s="18"/>
      <c r="S4829" s="18"/>
    </row>
    <row r="4830" spans="1:19" x14ac:dyDescent="0.25">
      <c r="A4830" s="9"/>
      <c r="O4830" s="18"/>
      <c r="P4830" s="18"/>
      <c r="Q4830" s="18"/>
      <c r="R4830" s="18"/>
      <c r="S4830" s="18"/>
    </row>
    <row r="4831" spans="1:19" x14ac:dyDescent="0.25">
      <c r="A4831" s="9"/>
      <c r="O4831" s="18"/>
      <c r="P4831" s="18"/>
      <c r="Q4831" s="18"/>
      <c r="R4831" s="18"/>
      <c r="S4831" s="18"/>
    </row>
    <row r="4832" spans="1:19" x14ac:dyDescent="0.25">
      <c r="A4832" s="9"/>
      <c r="O4832" s="18"/>
      <c r="P4832" s="18"/>
      <c r="Q4832" s="18"/>
      <c r="R4832" s="18"/>
      <c r="S4832" s="18"/>
    </row>
    <row r="4833" spans="1:19" x14ac:dyDescent="0.25">
      <c r="A4833" s="9"/>
      <c r="O4833" s="18"/>
      <c r="P4833" s="18"/>
      <c r="Q4833" s="18"/>
      <c r="R4833" s="18"/>
      <c r="S4833" s="18"/>
    </row>
    <row r="4834" spans="1:19" x14ac:dyDescent="0.25">
      <c r="A4834" s="9"/>
      <c r="O4834" s="18"/>
      <c r="P4834" s="18"/>
      <c r="Q4834" s="18"/>
      <c r="R4834" s="18"/>
      <c r="S4834" s="18"/>
    </row>
    <row r="4835" spans="1:19" x14ac:dyDescent="0.25">
      <c r="A4835" s="9"/>
      <c r="O4835" s="18"/>
      <c r="P4835" s="18"/>
      <c r="Q4835" s="18"/>
      <c r="R4835" s="18"/>
      <c r="S4835" s="18"/>
    </row>
    <row r="4836" spans="1:19" x14ac:dyDescent="0.25">
      <c r="A4836" s="9"/>
      <c r="O4836" s="18"/>
      <c r="P4836" s="18"/>
      <c r="Q4836" s="18"/>
      <c r="R4836" s="18"/>
      <c r="S4836" s="18"/>
    </row>
    <row r="4837" spans="1:19" x14ac:dyDescent="0.25">
      <c r="A4837" s="9"/>
      <c r="O4837" s="18"/>
      <c r="P4837" s="18"/>
      <c r="Q4837" s="18"/>
      <c r="R4837" s="18"/>
      <c r="S4837" s="18"/>
    </row>
    <row r="4838" spans="1:19" x14ac:dyDescent="0.25">
      <c r="A4838" s="9"/>
      <c r="O4838" s="18"/>
      <c r="P4838" s="18"/>
      <c r="Q4838" s="18"/>
      <c r="R4838" s="18"/>
      <c r="S4838" s="18"/>
    </row>
    <row r="4839" spans="1:19" x14ac:dyDescent="0.25">
      <c r="A4839" s="9"/>
      <c r="O4839" s="18"/>
      <c r="P4839" s="18"/>
      <c r="Q4839" s="18"/>
      <c r="R4839" s="18"/>
      <c r="S4839" s="18"/>
    </row>
    <row r="4840" spans="1:19" x14ac:dyDescent="0.25">
      <c r="A4840" s="9"/>
      <c r="O4840" s="18"/>
      <c r="P4840" s="18"/>
      <c r="Q4840" s="18"/>
      <c r="R4840" s="18"/>
      <c r="S4840" s="18"/>
    </row>
    <row r="4841" spans="1:19" x14ac:dyDescent="0.25">
      <c r="A4841" s="9"/>
      <c r="O4841" s="18"/>
      <c r="P4841" s="18"/>
      <c r="Q4841" s="18"/>
      <c r="R4841" s="18"/>
      <c r="S4841" s="18"/>
    </row>
    <row r="4842" spans="1:19" x14ac:dyDescent="0.25">
      <c r="A4842" s="9"/>
      <c r="O4842" s="18"/>
      <c r="P4842" s="18"/>
      <c r="Q4842" s="18"/>
      <c r="R4842" s="18"/>
      <c r="S4842" s="18"/>
    </row>
    <row r="4843" spans="1:19" x14ac:dyDescent="0.25">
      <c r="A4843" s="9"/>
      <c r="O4843" s="18"/>
      <c r="P4843" s="18"/>
      <c r="Q4843" s="18"/>
      <c r="R4843" s="18"/>
      <c r="S4843" s="18"/>
    </row>
    <row r="4844" spans="1:19" x14ac:dyDescent="0.25">
      <c r="A4844" s="9"/>
      <c r="O4844" s="18"/>
      <c r="P4844" s="18"/>
      <c r="Q4844" s="18"/>
      <c r="R4844" s="18"/>
      <c r="S4844" s="18"/>
    </row>
    <row r="4845" spans="1:19" x14ac:dyDescent="0.25">
      <c r="A4845" s="9"/>
      <c r="O4845" s="18"/>
      <c r="P4845" s="18"/>
      <c r="Q4845" s="18"/>
      <c r="R4845" s="18"/>
      <c r="S4845" s="18"/>
    </row>
    <row r="4846" spans="1:19" x14ac:dyDescent="0.25">
      <c r="A4846" s="9"/>
      <c r="O4846" s="18"/>
      <c r="P4846" s="18"/>
      <c r="Q4846" s="18"/>
      <c r="R4846" s="18"/>
      <c r="S4846" s="18"/>
    </row>
    <row r="4847" spans="1:19" x14ac:dyDescent="0.25">
      <c r="A4847" s="9"/>
      <c r="O4847" s="18"/>
      <c r="P4847" s="18"/>
      <c r="Q4847" s="18"/>
      <c r="R4847" s="18"/>
      <c r="S4847" s="18"/>
    </row>
    <row r="4848" spans="1:19" x14ac:dyDescent="0.25">
      <c r="A4848" s="9"/>
      <c r="O4848" s="18"/>
      <c r="P4848" s="18"/>
      <c r="Q4848" s="18"/>
      <c r="R4848" s="18"/>
      <c r="S4848" s="18"/>
    </row>
    <row r="4849" spans="1:19" x14ac:dyDescent="0.25">
      <c r="A4849" s="9"/>
      <c r="O4849" s="18"/>
      <c r="P4849" s="18"/>
      <c r="Q4849" s="18"/>
      <c r="R4849" s="18"/>
      <c r="S4849" s="18"/>
    </row>
    <row r="4850" spans="1:19" x14ac:dyDescent="0.25">
      <c r="A4850" s="9"/>
      <c r="O4850" s="18"/>
      <c r="P4850" s="18"/>
      <c r="Q4850" s="18"/>
      <c r="R4850" s="18"/>
      <c r="S4850" s="18"/>
    </row>
    <row r="4851" spans="1:19" x14ac:dyDescent="0.25">
      <c r="A4851" s="9"/>
      <c r="O4851" s="18"/>
      <c r="P4851" s="18"/>
      <c r="Q4851" s="18"/>
      <c r="R4851" s="18"/>
      <c r="S4851" s="18"/>
    </row>
    <row r="4852" spans="1:19" x14ac:dyDescent="0.25">
      <c r="A4852" s="9"/>
      <c r="O4852" s="18"/>
      <c r="P4852" s="18"/>
      <c r="Q4852" s="18"/>
      <c r="R4852" s="18"/>
      <c r="S4852" s="18"/>
    </row>
    <row r="4853" spans="1:19" x14ac:dyDescent="0.25">
      <c r="A4853" s="9"/>
      <c r="O4853" s="18"/>
      <c r="P4853" s="18"/>
      <c r="Q4853" s="18"/>
      <c r="R4853" s="18"/>
      <c r="S4853" s="18"/>
    </row>
    <row r="4854" spans="1:19" x14ac:dyDescent="0.25">
      <c r="A4854" s="9"/>
      <c r="O4854" s="18"/>
      <c r="P4854" s="18"/>
      <c r="Q4854" s="18"/>
      <c r="R4854" s="18"/>
      <c r="S4854" s="18"/>
    </row>
    <row r="4855" spans="1:19" x14ac:dyDescent="0.25">
      <c r="A4855" s="9"/>
      <c r="O4855" s="18"/>
      <c r="P4855" s="18"/>
      <c r="Q4855" s="18"/>
      <c r="R4855" s="18"/>
      <c r="S4855" s="18"/>
    </row>
    <row r="4856" spans="1:19" x14ac:dyDescent="0.25">
      <c r="A4856" s="9"/>
      <c r="O4856" s="18"/>
      <c r="P4856" s="18"/>
      <c r="Q4856" s="18"/>
      <c r="R4856" s="18"/>
      <c r="S4856" s="18"/>
    </row>
    <row r="4857" spans="1:19" x14ac:dyDescent="0.25">
      <c r="A4857" s="9"/>
      <c r="O4857" s="18"/>
      <c r="P4857" s="18"/>
      <c r="Q4857" s="18"/>
      <c r="R4857" s="18"/>
      <c r="S4857" s="18"/>
    </row>
    <row r="4858" spans="1:19" x14ac:dyDescent="0.25">
      <c r="A4858" s="9"/>
      <c r="O4858" s="18"/>
      <c r="P4858" s="18"/>
      <c r="Q4858" s="18"/>
      <c r="R4858" s="18"/>
      <c r="S4858" s="18"/>
    </row>
    <row r="4859" spans="1:19" x14ac:dyDescent="0.25">
      <c r="A4859" s="9"/>
      <c r="O4859" s="18"/>
      <c r="P4859" s="18"/>
      <c r="Q4859" s="18"/>
      <c r="R4859" s="18"/>
      <c r="S4859" s="18"/>
    </row>
    <row r="4860" spans="1:19" x14ac:dyDescent="0.25">
      <c r="A4860" s="9"/>
      <c r="O4860" s="18"/>
      <c r="P4860" s="18"/>
      <c r="Q4860" s="18"/>
      <c r="R4860" s="18"/>
      <c r="S4860" s="18"/>
    </row>
    <row r="4861" spans="1:19" x14ac:dyDescent="0.25">
      <c r="A4861" s="9"/>
      <c r="O4861" s="18"/>
      <c r="P4861" s="18"/>
      <c r="Q4861" s="18"/>
      <c r="R4861" s="18"/>
      <c r="S4861" s="18"/>
    </row>
    <row r="4862" spans="1:19" x14ac:dyDescent="0.25">
      <c r="A4862" s="9"/>
      <c r="O4862" s="18"/>
      <c r="P4862" s="18"/>
      <c r="Q4862" s="18"/>
      <c r="R4862" s="18"/>
      <c r="S4862" s="18"/>
    </row>
    <row r="4863" spans="1:19" x14ac:dyDescent="0.25">
      <c r="A4863" s="9"/>
      <c r="O4863" s="18"/>
      <c r="P4863" s="18"/>
      <c r="Q4863" s="18"/>
      <c r="R4863" s="18"/>
      <c r="S4863" s="18"/>
    </row>
    <row r="4864" spans="1:19" x14ac:dyDescent="0.25">
      <c r="A4864" s="9"/>
      <c r="O4864" s="18"/>
      <c r="P4864" s="18"/>
      <c r="Q4864" s="18"/>
      <c r="R4864" s="18"/>
      <c r="S4864" s="18"/>
    </row>
    <row r="4865" spans="1:19" x14ac:dyDescent="0.25">
      <c r="A4865" s="9"/>
      <c r="O4865" s="18"/>
      <c r="P4865" s="18"/>
      <c r="Q4865" s="18"/>
      <c r="R4865" s="18"/>
      <c r="S4865" s="18"/>
    </row>
    <row r="4866" spans="1:19" x14ac:dyDescent="0.25">
      <c r="A4866" s="9"/>
      <c r="O4866" s="18"/>
      <c r="P4866" s="18"/>
      <c r="Q4866" s="18"/>
      <c r="R4866" s="18"/>
      <c r="S4866" s="18"/>
    </row>
    <row r="4867" spans="1:19" x14ac:dyDescent="0.25">
      <c r="A4867" s="9"/>
      <c r="O4867" s="18"/>
      <c r="P4867" s="18"/>
      <c r="Q4867" s="18"/>
      <c r="R4867" s="18"/>
      <c r="S4867" s="18"/>
    </row>
    <row r="4868" spans="1:19" x14ac:dyDescent="0.25">
      <c r="A4868" s="9"/>
      <c r="O4868" s="18"/>
      <c r="P4868" s="18"/>
      <c r="Q4868" s="18"/>
      <c r="R4868" s="18"/>
      <c r="S4868" s="18"/>
    </row>
    <row r="4869" spans="1:19" x14ac:dyDescent="0.25">
      <c r="A4869" s="9"/>
      <c r="O4869" s="18"/>
      <c r="P4869" s="18"/>
      <c r="Q4869" s="18"/>
      <c r="R4869" s="18"/>
      <c r="S4869" s="18"/>
    </row>
    <row r="4870" spans="1:19" x14ac:dyDescent="0.25">
      <c r="A4870" s="9"/>
      <c r="O4870" s="18"/>
      <c r="P4870" s="18"/>
      <c r="Q4870" s="18"/>
      <c r="R4870" s="18"/>
      <c r="S4870" s="18"/>
    </row>
    <row r="4871" spans="1:19" x14ac:dyDescent="0.25">
      <c r="A4871" s="9"/>
      <c r="O4871" s="18"/>
      <c r="P4871" s="18"/>
      <c r="Q4871" s="18"/>
      <c r="R4871" s="18"/>
      <c r="S4871" s="18"/>
    </row>
    <row r="4872" spans="1:19" x14ac:dyDescent="0.25">
      <c r="A4872" s="9"/>
      <c r="O4872" s="18"/>
      <c r="P4872" s="18"/>
      <c r="Q4872" s="18"/>
      <c r="R4872" s="18"/>
      <c r="S4872" s="18"/>
    </row>
    <row r="4873" spans="1:19" x14ac:dyDescent="0.25">
      <c r="A4873" s="9"/>
      <c r="O4873" s="18"/>
      <c r="P4873" s="18"/>
      <c r="Q4873" s="18"/>
      <c r="R4873" s="18"/>
      <c r="S4873" s="18"/>
    </row>
    <row r="4874" spans="1:19" x14ac:dyDescent="0.25">
      <c r="A4874" s="9"/>
      <c r="O4874" s="18"/>
      <c r="P4874" s="18"/>
      <c r="Q4874" s="18"/>
      <c r="R4874" s="18"/>
      <c r="S4874" s="18"/>
    </row>
    <row r="4875" spans="1:19" x14ac:dyDescent="0.25">
      <c r="A4875" s="9"/>
      <c r="O4875" s="18"/>
      <c r="P4875" s="18"/>
      <c r="Q4875" s="18"/>
      <c r="R4875" s="18"/>
      <c r="S4875" s="18"/>
    </row>
    <row r="4876" spans="1:19" x14ac:dyDescent="0.25">
      <c r="A4876" s="9"/>
      <c r="O4876" s="18"/>
      <c r="P4876" s="18"/>
      <c r="Q4876" s="18"/>
      <c r="R4876" s="18"/>
      <c r="S4876" s="18"/>
    </row>
    <row r="4877" spans="1:19" x14ac:dyDescent="0.25">
      <c r="A4877" s="9"/>
      <c r="O4877" s="18"/>
      <c r="P4877" s="18"/>
      <c r="Q4877" s="18"/>
      <c r="R4877" s="18"/>
      <c r="S4877" s="18"/>
    </row>
    <row r="4878" spans="1:19" x14ac:dyDescent="0.25">
      <c r="A4878" s="9"/>
      <c r="O4878" s="18"/>
      <c r="P4878" s="18"/>
      <c r="Q4878" s="18"/>
      <c r="R4878" s="18"/>
      <c r="S4878" s="18"/>
    </row>
    <row r="4879" spans="1:19" x14ac:dyDescent="0.25">
      <c r="A4879" s="9"/>
      <c r="O4879" s="18"/>
      <c r="P4879" s="18"/>
      <c r="Q4879" s="18"/>
      <c r="R4879" s="18"/>
      <c r="S4879" s="18"/>
    </row>
    <row r="4880" spans="1:19" x14ac:dyDescent="0.25">
      <c r="A4880" s="9"/>
      <c r="O4880" s="18"/>
      <c r="P4880" s="18"/>
      <c r="Q4880" s="18"/>
      <c r="R4880" s="18"/>
      <c r="S4880" s="18"/>
    </row>
    <row r="4881" spans="1:19" x14ac:dyDescent="0.25">
      <c r="A4881" s="9"/>
      <c r="O4881" s="18"/>
      <c r="P4881" s="18"/>
      <c r="Q4881" s="18"/>
      <c r="R4881" s="18"/>
      <c r="S4881" s="18"/>
    </row>
    <row r="4882" spans="1:19" x14ac:dyDescent="0.25">
      <c r="A4882" s="9"/>
      <c r="O4882" s="18"/>
      <c r="P4882" s="18"/>
      <c r="Q4882" s="18"/>
      <c r="R4882" s="18"/>
      <c r="S4882" s="18"/>
    </row>
    <row r="4883" spans="1:19" x14ac:dyDescent="0.25">
      <c r="A4883" s="9"/>
      <c r="O4883" s="18"/>
      <c r="P4883" s="18"/>
      <c r="Q4883" s="18"/>
      <c r="R4883" s="18"/>
      <c r="S4883" s="18"/>
    </row>
    <row r="4884" spans="1:19" x14ac:dyDescent="0.25">
      <c r="A4884" s="9"/>
      <c r="O4884" s="18"/>
      <c r="P4884" s="18"/>
      <c r="Q4884" s="18"/>
      <c r="R4884" s="18"/>
      <c r="S4884" s="18"/>
    </row>
    <row r="4885" spans="1:19" x14ac:dyDescent="0.25">
      <c r="A4885" s="9"/>
      <c r="O4885" s="18"/>
      <c r="P4885" s="18"/>
      <c r="Q4885" s="18"/>
      <c r="R4885" s="18"/>
      <c r="S4885" s="18"/>
    </row>
    <row r="4886" spans="1:19" x14ac:dyDescent="0.25">
      <c r="A4886" s="9"/>
      <c r="O4886" s="18"/>
      <c r="P4886" s="18"/>
      <c r="Q4886" s="18"/>
      <c r="R4886" s="18"/>
      <c r="S4886" s="18"/>
    </row>
    <row r="4887" spans="1:19" x14ac:dyDescent="0.25">
      <c r="A4887" s="9"/>
      <c r="O4887" s="18"/>
      <c r="P4887" s="18"/>
      <c r="Q4887" s="18"/>
      <c r="R4887" s="18"/>
      <c r="S4887" s="18"/>
    </row>
    <row r="4888" spans="1:19" x14ac:dyDescent="0.25">
      <c r="A4888" s="9"/>
      <c r="O4888" s="18"/>
      <c r="P4888" s="18"/>
      <c r="Q4888" s="18"/>
      <c r="R4888" s="18"/>
      <c r="S4888" s="18"/>
    </row>
    <row r="4889" spans="1:19" x14ac:dyDescent="0.25">
      <c r="A4889" s="9"/>
      <c r="O4889" s="18"/>
      <c r="P4889" s="18"/>
      <c r="Q4889" s="18"/>
      <c r="R4889" s="18"/>
      <c r="S4889" s="18"/>
    </row>
    <row r="4890" spans="1:19" x14ac:dyDescent="0.25">
      <c r="A4890" s="9"/>
      <c r="O4890" s="18"/>
      <c r="P4890" s="18"/>
      <c r="Q4890" s="18"/>
      <c r="R4890" s="18"/>
      <c r="S4890" s="18"/>
    </row>
    <row r="4891" spans="1:19" x14ac:dyDescent="0.25">
      <c r="A4891" s="9"/>
      <c r="O4891" s="18"/>
      <c r="P4891" s="18"/>
      <c r="Q4891" s="18"/>
      <c r="R4891" s="18"/>
      <c r="S4891" s="18"/>
    </row>
    <row r="4892" spans="1:19" x14ac:dyDescent="0.25">
      <c r="A4892" s="9"/>
      <c r="O4892" s="18"/>
      <c r="P4892" s="18"/>
      <c r="Q4892" s="18"/>
      <c r="R4892" s="18"/>
      <c r="S4892" s="18"/>
    </row>
    <row r="4893" spans="1:19" x14ac:dyDescent="0.25">
      <c r="A4893" s="9"/>
      <c r="O4893" s="18"/>
      <c r="P4893" s="18"/>
      <c r="Q4893" s="18"/>
      <c r="R4893" s="18"/>
      <c r="S4893" s="18"/>
    </row>
    <row r="4894" spans="1:19" x14ac:dyDescent="0.25">
      <c r="A4894" s="9"/>
      <c r="O4894" s="18"/>
      <c r="P4894" s="18"/>
      <c r="Q4894" s="18"/>
      <c r="R4894" s="18"/>
      <c r="S4894" s="18"/>
    </row>
    <row r="4895" spans="1:19" x14ac:dyDescent="0.25">
      <c r="A4895" s="9"/>
      <c r="O4895" s="18"/>
      <c r="P4895" s="18"/>
      <c r="Q4895" s="18"/>
      <c r="R4895" s="18"/>
      <c r="S4895" s="18"/>
    </row>
    <row r="4896" spans="1:19" x14ac:dyDescent="0.25">
      <c r="A4896" s="9"/>
      <c r="O4896" s="18"/>
      <c r="P4896" s="18"/>
      <c r="Q4896" s="18"/>
      <c r="R4896" s="18"/>
      <c r="S4896" s="18"/>
    </row>
    <row r="4897" spans="1:19" x14ac:dyDescent="0.25">
      <c r="A4897" s="9"/>
      <c r="O4897" s="18"/>
      <c r="P4897" s="18"/>
      <c r="Q4897" s="18"/>
      <c r="R4897" s="18"/>
      <c r="S4897" s="18"/>
    </row>
    <row r="4898" spans="1:19" x14ac:dyDescent="0.25">
      <c r="A4898" s="9"/>
      <c r="O4898" s="18"/>
      <c r="P4898" s="18"/>
      <c r="Q4898" s="18"/>
      <c r="R4898" s="18"/>
      <c r="S4898" s="18"/>
    </row>
    <row r="4899" spans="1:19" x14ac:dyDescent="0.25">
      <c r="A4899" s="9"/>
      <c r="O4899" s="18"/>
      <c r="P4899" s="18"/>
      <c r="Q4899" s="18"/>
      <c r="R4899" s="18"/>
      <c r="S4899" s="18"/>
    </row>
    <row r="4900" spans="1:19" x14ac:dyDescent="0.25">
      <c r="A4900" s="9"/>
      <c r="O4900" s="18"/>
      <c r="P4900" s="18"/>
      <c r="Q4900" s="18"/>
      <c r="R4900" s="18"/>
      <c r="S4900" s="18"/>
    </row>
    <row r="4901" spans="1:19" x14ac:dyDescent="0.25">
      <c r="A4901" s="9"/>
      <c r="O4901" s="18"/>
      <c r="P4901" s="18"/>
      <c r="Q4901" s="18"/>
      <c r="R4901" s="18"/>
      <c r="S4901" s="18"/>
    </row>
    <row r="4902" spans="1:19" x14ac:dyDescent="0.25">
      <c r="A4902" s="9"/>
      <c r="O4902" s="18"/>
      <c r="P4902" s="18"/>
      <c r="Q4902" s="18"/>
      <c r="R4902" s="18"/>
      <c r="S4902" s="18"/>
    </row>
    <row r="4903" spans="1:19" x14ac:dyDescent="0.25">
      <c r="A4903" s="9"/>
      <c r="O4903" s="18"/>
      <c r="P4903" s="18"/>
      <c r="Q4903" s="18"/>
      <c r="R4903" s="18"/>
      <c r="S4903" s="18"/>
    </row>
    <row r="4904" spans="1:19" x14ac:dyDescent="0.25">
      <c r="A4904" s="9"/>
      <c r="O4904" s="18"/>
      <c r="P4904" s="18"/>
      <c r="Q4904" s="18"/>
      <c r="R4904" s="18"/>
      <c r="S4904" s="18"/>
    </row>
    <row r="4905" spans="1:19" x14ac:dyDescent="0.25">
      <c r="A4905" s="9"/>
      <c r="O4905" s="18"/>
      <c r="P4905" s="18"/>
      <c r="Q4905" s="18"/>
      <c r="R4905" s="18"/>
      <c r="S4905" s="18"/>
    </row>
    <row r="4906" spans="1:19" x14ac:dyDescent="0.25">
      <c r="A4906" s="9"/>
      <c r="O4906" s="18"/>
      <c r="P4906" s="18"/>
      <c r="Q4906" s="18"/>
      <c r="R4906" s="18"/>
      <c r="S4906" s="18"/>
    </row>
    <row r="4907" spans="1:19" x14ac:dyDescent="0.25">
      <c r="A4907" s="9"/>
      <c r="O4907" s="18"/>
      <c r="P4907" s="18"/>
      <c r="Q4907" s="18"/>
      <c r="R4907" s="18"/>
      <c r="S4907" s="18"/>
    </row>
    <row r="4908" spans="1:19" x14ac:dyDescent="0.25">
      <c r="A4908" s="9"/>
      <c r="O4908" s="18"/>
      <c r="P4908" s="18"/>
      <c r="Q4908" s="18"/>
      <c r="R4908" s="18"/>
      <c r="S4908" s="18"/>
    </row>
    <row r="4909" spans="1:19" x14ac:dyDescent="0.25">
      <c r="A4909" s="9"/>
      <c r="O4909" s="18"/>
      <c r="P4909" s="18"/>
      <c r="Q4909" s="18"/>
      <c r="R4909" s="18"/>
      <c r="S4909" s="18"/>
    </row>
    <row r="4910" spans="1:19" x14ac:dyDescent="0.25">
      <c r="A4910" s="9"/>
      <c r="O4910" s="18"/>
      <c r="P4910" s="18"/>
      <c r="Q4910" s="18"/>
      <c r="R4910" s="18"/>
      <c r="S4910" s="18"/>
    </row>
    <row r="4911" spans="1:19" x14ac:dyDescent="0.25">
      <c r="A4911" s="9"/>
      <c r="O4911" s="18"/>
      <c r="P4911" s="18"/>
      <c r="Q4911" s="18"/>
      <c r="R4911" s="18"/>
      <c r="S4911" s="18"/>
    </row>
    <row r="4912" spans="1:19" x14ac:dyDescent="0.25">
      <c r="A4912" s="9"/>
      <c r="O4912" s="18"/>
      <c r="P4912" s="18"/>
      <c r="Q4912" s="18"/>
      <c r="R4912" s="18"/>
      <c r="S4912" s="18"/>
    </row>
    <row r="4913" spans="1:19" x14ac:dyDescent="0.25">
      <c r="A4913" s="9"/>
      <c r="O4913" s="18"/>
      <c r="P4913" s="18"/>
      <c r="Q4913" s="18"/>
      <c r="R4913" s="18"/>
      <c r="S4913" s="18"/>
    </row>
    <row r="4914" spans="1:19" x14ac:dyDescent="0.25">
      <c r="A4914" s="9"/>
      <c r="O4914" s="18"/>
      <c r="P4914" s="18"/>
      <c r="Q4914" s="18"/>
      <c r="R4914" s="18"/>
      <c r="S4914" s="18"/>
    </row>
    <row r="4915" spans="1:19" x14ac:dyDescent="0.25">
      <c r="A4915" s="9"/>
      <c r="O4915" s="18"/>
      <c r="P4915" s="18"/>
      <c r="Q4915" s="18"/>
      <c r="R4915" s="18"/>
      <c r="S4915" s="18"/>
    </row>
    <row r="4916" spans="1:19" x14ac:dyDescent="0.25">
      <c r="A4916" s="9"/>
      <c r="O4916" s="18"/>
      <c r="P4916" s="18"/>
      <c r="Q4916" s="18"/>
      <c r="R4916" s="18"/>
      <c r="S4916" s="18"/>
    </row>
    <row r="4917" spans="1:19" x14ac:dyDescent="0.25">
      <c r="A4917" s="9"/>
      <c r="O4917" s="18"/>
      <c r="P4917" s="18"/>
      <c r="Q4917" s="18"/>
      <c r="R4917" s="18"/>
      <c r="S4917" s="18"/>
    </row>
    <row r="4918" spans="1:19" x14ac:dyDescent="0.25">
      <c r="A4918" s="9"/>
      <c r="O4918" s="18"/>
      <c r="P4918" s="18"/>
      <c r="Q4918" s="18"/>
      <c r="R4918" s="18"/>
      <c r="S4918" s="18"/>
    </row>
    <row r="4919" spans="1:19" x14ac:dyDescent="0.25">
      <c r="A4919" s="9"/>
      <c r="O4919" s="18"/>
      <c r="P4919" s="18"/>
      <c r="Q4919" s="18"/>
      <c r="R4919" s="18"/>
      <c r="S4919" s="18"/>
    </row>
    <row r="4920" spans="1:19" x14ac:dyDescent="0.25">
      <c r="A4920" s="9"/>
      <c r="O4920" s="18"/>
      <c r="P4920" s="18"/>
      <c r="Q4920" s="18"/>
      <c r="R4920" s="18"/>
      <c r="S4920" s="18"/>
    </row>
    <row r="4921" spans="1:19" x14ac:dyDescent="0.25">
      <c r="A4921" s="9"/>
      <c r="O4921" s="18"/>
      <c r="P4921" s="18"/>
      <c r="Q4921" s="18"/>
      <c r="R4921" s="18"/>
      <c r="S4921" s="18"/>
    </row>
    <row r="4922" spans="1:19" x14ac:dyDescent="0.25">
      <c r="A4922" s="9"/>
      <c r="O4922" s="18"/>
      <c r="P4922" s="18"/>
      <c r="Q4922" s="18"/>
      <c r="R4922" s="18"/>
      <c r="S4922" s="18"/>
    </row>
    <row r="4923" spans="1:19" x14ac:dyDescent="0.25">
      <c r="A4923" s="9"/>
      <c r="O4923" s="18"/>
      <c r="P4923" s="18"/>
      <c r="Q4923" s="18"/>
      <c r="R4923" s="18"/>
      <c r="S4923" s="18"/>
    </row>
    <row r="4924" spans="1:19" x14ac:dyDescent="0.25">
      <c r="A4924" s="9"/>
      <c r="O4924" s="18"/>
      <c r="P4924" s="18"/>
      <c r="Q4924" s="18"/>
      <c r="R4924" s="18"/>
      <c r="S4924" s="18"/>
    </row>
    <row r="4925" spans="1:19" x14ac:dyDescent="0.25">
      <c r="A4925" s="9"/>
      <c r="O4925" s="18"/>
      <c r="P4925" s="18"/>
      <c r="Q4925" s="18"/>
      <c r="R4925" s="18"/>
      <c r="S4925" s="18"/>
    </row>
    <row r="4926" spans="1:19" x14ac:dyDescent="0.25">
      <c r="A4926" s="9"/>
      <c r="O4926" s="18"/>
      <c r="P4926" s="18"/>
      <c r="Q4926" s="18"/>
      <c r="R4926" s="18"/>
      <c r="S4926" s="18"/>
    </row>
    <row r="4927" spans="1:19" x14ac:dyDescent="0.25">
      <c r="A4927" s="9"/>
      <c r="O4927" s="18"/>
      <c r="P4927" s="18"/>
      <c r="Q4927" s="18"/>
      <c r="R4927" s="18"/>
      <c r="S4927" s="18"/>
    </row>
    <row r="4928" spans="1:19" x14ac:dyDescent="0.25">
      <c r="A4928" s="9"/>
      <c r="O4928" s="18"/>
      <c r="P4928" s="18"/>
      <c r="Q4928" s="18"/>
      <c r="R4928" s="18"/>
      <c r="S4928" s="18"/>
    </row>
    <row r="4929" spans="1:19" x14ac:dyDescent="0.25">
      <c r="A4929" s="9"/>
      <c r="O4929" s="18"/>
      <c r="P4929" s="18"/>
      <c r="Q4929" s="18"/>
      <c r="R4929" s="18"/>
      <c r="S4929" s="18"/>
    </row>
    <row r="4930" spans="1:19" x14ac:dyDescent="0.25">
      <c r="A4930" s="9"/>
      <c r="O4930" s="18"/>
      <c r="P4930" s="18"/>
      <c r="Q4930" s="18"/>
      <c r="R4930" s="18"/>
      <c r="S4930" s="18"/>
    </row>
    <row r="4931" spans="1:19" x14ac:dyDescent="0.25">
      <c r="A4931" s="9"/>
      <c r="O4931" s="18"/>
      <c r="P4931" s="18"/>
      <c r="Q4931" s="18"/>
      <c r="R4931" s="18"/>
      <c r="S4931" s="18"/>
    </row>
    <row r="4932" spans="1:19" x14ac:dyDescent="0.25">
      <c r="A4932" s="9"/>
      <c r="O4932" s="18"/>
      <c r="P4932" s="18"/>
      <c r="Q4932" s="18"/>
      <c r="R4932" s="18"/>
      <c r="S4932" s="18"/>
    </row>
    <row r="4933" spans="1:19" x14ac:dyDescent="0.25">
      <c r="A4933" s="9"/>
      <c r="O4933" s="18"/>
      <c r="P4933" s="18"/>
      <c r="Q4933" s="18"/>
      <c r="R4933" s="18"/>
      <c r="S4933" s="18"/>
    </row>
    <row r="4934" spans="1:19" x14ac:dyDescent="0.25">
      <c r="A4934" s="9"/>
      <c r="O4934" s="18"/>
      <c r="P4934" s="18"/>
      <c r="Q4934" s="18"/>
      <c r="R4934" s="18"/>
      <c r="S4934" s="18"/>
    </row>
    <row r="4935" spans="1:19" x14ac:dyDescent="0.25">
      <c r="A4935" s="9"/>
      <c r="O4935" s="18"/>
      <c r="P4935" s="18"/>
      <c r="Q4935" s="18"/>
      <c r="R4935" s="18"/>
      <c r="S4935" s="18"/>
    </row>
    <row r="4936" spans="1:19" x14ac:dyDescent="0.25">
      <c r="A4936" s="9"/>
      <c r="O4936" s="18"/>
      <c r="P4936" s="18"/>
      <c r="Q4936" s="18"/>
      <c r="R4936" s="18"/>
      <c r="S4936" s="18"/>
    </row>
    <row r="4937" spans="1:19" x14ac:dyDescent="0.25">
      <c r="A4937" s="9"/>
      <c r="O4937" s="18"/>
      <c r="P4937" s="18"/>
      <c r="Q4937" s="18"/>
      <c r="R4937" s="18"/>
      <c r="S4937" s="18"/>
    </row>
    <row r="4938" spans="1:19" x14ac:dyDescent="0.25">
      <c r="A4938" s="9"/>
      <c r="O4938" s="18"/>
      <c r="P4938" s="18"/>
      <c r="Q4938" s="18"/>
      <c r="R4938" s="18"/>
      <c r="S4938" s="18"/>
    </row>
    <row r="4939" spans="1:19" x14ac:dyDescent="0.25">
      <c r="A4939" s="9"/>
      <c r="O4939" s="18"/>
      <c r="P4939" s="18"/>
      <c r="Q4939" s="18"/>
      <c r="R4939" s="18"/>
      <c r="S4939" s="18"/>
    </row>
    <row r="4940" spans="1:19" x14ac:dyDescent="0.25">
      <c r="A4940" s="9"/>
      <c r="O4940" s="18"/>
      <c r="P4940" s="18"/>
      <c r="Q4940" s="18"/>
      <c r="R4940" s="18"/>
      <c r="S4940" s="18"/>
    </row>
    <row r="4941" spans="1:19" x14ac:dyDescent="0.25">
      <c r="A4941" s="9"/>
      <c r="O4941" s="18"/>
      <c r="P4941" s="18"/>
      <c r="Q4941" s="18"/>
      <c r="R4941" s="18"/>
      <c r="S4941" s="18"/>
    </row>
    <row r="4942" spans="1:19" x14ac:dyDescent="0.25">
      <c r="A4942" s="9"/>
      <c r="O4942" s="18"/>
      <c r="P4942" s="18"/>
      <c r="Q4942" s="18"/>
      <c r="R4942" s="18"/>
      <c r="S4942" s="18"/>
    </row>
    <row r="4943" spans="1:19" x14ac:dyDescent="0.25">
      <c r="A4943" s="9"/>
      <c r="O4943" s="18"/>
      <c r="P4943" s="18"/>
      <c r="Q4943" s="18"/>
      <c r="R4943" s="18"/>
      <c r="S4943" s="18"/>
    </row>
    <row r="4944" spans="1:19" x14ac:dyDescent="0.25">
      <c r="A4944" s="9"/>
      <c r="O4944" s="18"/>
      <c r="P4944" s="18"/>
      <c r="Q4944" s="18"/>
      <c r="R4944" s="18"/>
      <c r="S4944" s="18"/>
    </row>
    <row r="4945" spans="1:19" x14ac:dyDescent="0.25">
      <c r="A4945" s="9"/>
      <c r="O4945" s="18"/>
      <c r="P4945" s="18"/>
      <c r="Q4945" s="18"/>
      <c r="R4945" s="18"/>
      <c r="S4945" s="18"/>
    </row>
    <row r="4946" spans="1:19" x14ac:dyDescent="0.25">
      <c r="A4946" s="9"/>
      <c r="O4946" s="18"/>
      <c r="P4946" s="18"/>
      <c r="Q4946" s="18"/>
      <c r="R4946" s="18"/>
      <c r="S4946" s="18"/>
    </row>
    <row r="4947" spans="1:19" x14ac:dyDescent="0.25">
      <c r="A4947" s="9"/>
      <c r="O4947" s="18"/>
      <c r="P4947" s="18"/>
      <c r="Q4947" s="18"/>
      <c r="R4947" s="18"/>
      <c r="S4947" s="18"/>
    </row>
    <row r="4948" spans="1:19" x14ac:dyDescent="0.25">
      <c r="A4948" s="9"/>
      <c r="O4948" s="18"/>
      <c r="P4948" s="18"/>
      <c r="Q4948" s="18"/>
      <c r="R4948" s="18"/>
      <c r="S4948" s="18"/>
    </row>
    <row r="4949" spans="1:19" x14ac:dyDescent="0.25">
      <c r="A4949" s="9"/>
      <c r="O4949" s="18"/>
      <c r="P4949" s="18"/>
      <c r="Q4949" s="18"/>
      <c r="R4949" s="18"/>
      <c r="S4949" s="18"/>
    </row>
    <row r="4950" spans="1:19" x14ac:dyDescent="0.25">
      <c r="A4950" s="9"/>
      <c r="O4950" s="18"/>
      <c r="P4950" s="18"/>
      <c r="Q4950" s="18"/>
      <c r="R4950" s="18"/>
      <c r="S4950" s="18"/>
    </row>
    <row r="4951" spans="1:19" x14ac:dyDescent="0.25">
      <c r="A4951" s="9"/>
      <c r="O4951" s="18"/>
      <c r="P4951" s="18"/>
      <c r="Q4951" s="18"/>
      <c r="R4951" s="18"/>
      <c r="S4951" s="18"/>
    </row>
    <row r="4952" spans="1:19" x14ac:dyDescent="0.25">
      <c r="A4952" s="9"/>
      <c r="O4952" s="18"/>
      <c r="P4952" s="18"/>
      <c r="Q4952" s="18"/>
      <c r="R4952" s="18"/>
      <c r="S4952" s="18"/>
    </row>
    <row r="4953" spans="1:19" x14ac:dyDescent="0.25">
      <c r="A4953" s="9"/>
      <c r="O4953" s="18"/>
      <c r="P4953" s="18"/>
      <c r="Q4953" s="18"/>
      <c r="R4953" s="18"/>
      <c r="S4953" s="18"/>
    </row>
    <row r="4954" spans="1:19" x14ac:dyDescent="0.25">
      <c r="A4954" s="9"/>
      <c r="O4954" s="18"/>
      <c r="P4954" s="18"/>
      <c r="Q4954" s="18"/>
      <c r="R4954" s="18"/>
      <c r="S4954" s="18"/>
    </row>
    <row r="4955" spans="1:19" x14ac:dyDescent="0.25">
      <c r="A4955" s="9"/>
      <c r="O4955" s="18"/>
      <c r="P4955" s="18"/>
      <c r="Q4955" s="18"/>
      <c r="R4955" s="18"/>
      <c r="S4955" s="18"/>
    </row>
    <row r="4956" spans="1:19" x14ac:dyDescent="0.25">
      <c r="A4956" s="9"/>
      <c r="O4956" s="18"/>
      <c r="P4956" s="18"/>
      <c r="Q4956" s="18"/>
      <c r="R4956" s="18"/>
      <c r="S4956" s="18"/>
    </row>
    <row r="4957" spans="1:19" x14ac:dyDescent="0.25">
      <c r="A4957" s="9"/>
      <c r="O4957" s="18"/>
      <c r="P4957" s="18"/>
      <c r="Q4957" s="18"/>
      <c r="R4957" s="18"/>
      <c r="S4957" s="18"/>
    </row>
    <row r="4958" spans="1:19" x14ac:dyDescent="0.25">
      <c r="A4958" s="9"/>
      <c r="O4958" s="18"/>
      <c r="P4958" s="18"/>
      <c r="Q4958" s="18"/>
      <c r="R4958" s="18"/>
      <c r="S4958" s="18"/>
    </row>
    <row r="4959" spans="1:19" x14ac:dyDescent="0.25">
      <c r="A4959" s="9"/>
      <c r="O4959" s="18"/>
      <c r="P4959" s="18"/>
      <c r="Q4959" s="18"/>
      <c r="R4959" s="18"/>
      <c r="S4959" s="18"/>
    </row>
    <row r="4960" spans="1:19" x14ac:dyDescent="0.25">
      <c r="A4960" s="9"/>
      <c r="O4960" s="18"/>
      <c r="P4960" s="18"/>
      <c r="Q4960" s="18"/>
      <c r="R4960" s="18"/>
      <c r="S4960" s="18"/>
    </row>
    <row r="4961" spans="1:19" x14ac:dyDescent="0.25">
      <c r="A4961" s="9"/>
      <c r="O4961" s="18"/>
      <c r="P4961" s="18"/>
      <c r="Q4961" s="18"/>
      <c r="R4961" s="18"/>
      <c r="S4961" s="18"/>
    </row>
    <row r="4962" spans="1:19" x14ac:dyDescent="0.25">
      <c r="A4962" s="9"/>
      <c r="O4962" s="18"/>
      <c r="P4962" s="18"/>
      <c r="Q4962" s="18"/>
      <c r="R4962" s="18"/>
      <c r="S4962" s="18"/>
    </row>
    <row r="4963" spans="1:19" x14ac:dyDescent="0.25">
      <c r="A4963" s="9"/>
      <c r="O4963" s="18"/>
      <c r="P4963" s="18"/>
      <c r="Q4963" s="18"/>
      <c r="R4963" s="18"/>
      <c r="S4963" s="18"/>
    </row>
    <row r="4964" spans="1:19" x14ac:dyDescent="0.25">
      <c r="A4964" s="9"/>
      <c r="O4964" s="18"/>
      <c r="P4964" s="18"/>
      <c r="Q4964" s="18"/>
      <c r="R4964" s="18"/>
      <c r="S4964" s="18"/>
    </row>
    <row r="4965" spans="1:19" x14ac:dyDescent="0.25">
      <c r="A4965" s="9"/>
      <c r="O4965" s="18"/>
      <c r="P4965" s="18"/>
      <c r="Q4965" s="18"/>
      <c r="R4965" s="18"/>
      <c r="S4965" s="18"/>
    </row>
    <row r="4966" spans="1:19" x14ac:dyDescent="0.25">
      <c r="A4966" s="9"/>
      <c r="O4966" s="18"/>
      <c r="P4966" s="18"/>
      <c r="Q4966" s="18"/>
      <c r="R4966" s="18"/>
      <c r="S4966" s="18"/>
    </row>
    <row r="4967" spans="1:19" x14ac:dyDescent="0.25">
      <c r="A4967" s="9"/>
      <c r="O4967" s="18"/>
      <c r="P4967" s="18"/>
      <c r="Q4967" s="18"/>
      <c r="R4967" s="18"/>
      <c r="S4967" s="18"/>
    </row>
    <row r="4968" spans="1:19" x14ac:dyDescent="0.25">
      <c r="A4968" s="9"/>
      <c r="O4968" s="18"/>
      <c r="P4968" s="18"/>
      <c r="Q4968" s="18"/>
      <c r="R4968" s="18"/>
      <c r="S4968" s="18"/>
    </row>
    <row r="4969" spans="1:19" x14ac:dyDescent="0.25">
      <c r="A4969" s="9"/>
      <c r="O4969" s="18"/>
      <c r="P4969" s="18"/>
      <c r="Q4969" s="18"/>
      <c r="R4969" s="18"/>
      <c r="S4969" s="18"/>
    </row>
    <row r="4970" spans="1:19" x14ac:dyDescent="0.25">
      <c r="A4970" s="9"/>
      <c r="O4970" s="18"/>
      <c r="P4970" s="18"/>
      <c r="Q4970" s="18"/>
      <c r="R4970" s="18"/>
      <c r="S4970" s="18"/>
    </row>
    <row r="4971" spans="1:19" x14ac:dyDescent="0.25">
      <c r="A4971" s="9"/>
      <c r="O4971" s="18"/>
      <c r="P4971" s="18"/>
      <c r="Q4971" s="18"/>
      <c r="R4971" s="18"/>
      <c r="S4971" s="18"/>
    </row>
    <row r="4972" spans="1:19" x14ac:dyDescent="0.25">
      <c r="A4972" s="9"/>
      <c r="O4972" s="18"/>
      <c r="P4972" s="18"/>
      <c r="Q4972" s="18"/>
      <c r="R4972" s="18"/>
      <c r="S4972" s="18"/>
    </row>
    <row r="4973" spans="1:19" x14ac:dyDescent="0.25">
      <c r="A4973" s="9"/>
      <c r="O4973" s="18"/>
      <c r="P4973" s="18"/>
      <c r="Q4973" s="18"/>
      <c r="R4973" s="18"/>
      <c r="S4973" s="18"/>
    </row>
    <row r="4974" spans="1:19" x14ac:dyDescent="0.25">
      <c r="A4974" s="9"/>
      <c r="O4974" s="18"/>
      <c r="P4974" s="18"/>
      <c r="Q4974" s="18"/>
      <c r="R4974" s="18"/>
      <c r="S4974" s="18"/>
    </row>
    <row r="4975" spans="1:19" x14ac:dyDescent="0.25">
      <c r="A4975" s="9"/>
      <c r="O4975" s="18"/>
      <c r="P4975" s="18"/>
      <c r="Q4975" s="18"/>
      <c r="R4975" s="18"/>
      <c r="S4975" s="18"/>
    </row>
    <row r="4976" spans="1:19" x14ac:dyDescent="0.25">
      <c r="A4976" s="9"/>
      <c r="O4976" s="18"/>
      <c r="P4976" s="18"/>
      <c r="Q4976" s="18"/>
      <c r="R4976" s="18"/>
      <c r="S4976" s="18"/>
    </row>
    <row r="4977" spans="1:19" x14ac:dyDescent="0.25">
      <c r="A4977" s="9"/>
      <c r="O4977" s="18"/>
      <c r="P4977" s="18"/>
      <c r="Q4977" s="18"/>
      <c r="R4977" s="18"/>
      <c r="S4977" s="18"/>
    </row>
    <row r="4978" spans="1:19" x14ac:dyDescent="0.25">
      <c r="A4978" s="9"/>
      <c r="O4978" s="18"/>
      <c r="P4978" s="18"/>
      <c r="Q4978" s="18"/>
      <c r="R4978" s="18"/>
      <c r="S4978" s="18"/>
    </row>
    <row r="4979" spans="1:19" x14ac:dyDescent="0.25">
      <c r="A4979" s="9"/>
      <c r="O4979" s="18"/>
      <c r="P4979" s="18"/>
      <c r="Q4979" s="18"/>
      <c r="R4979" s="18"/>
      <c r="S4979" s="18"/>
    </row>
    <row r="4980" spans="1:19" x14ac:dyDescent="0.25">
      <c r="A4980" s="9"/>
      <c r="O4980" s="18"/>
      <c r="P4980" s="18"/>
      <c r="Q4980" s="18"/>
      <c r="R4980" s="18"/>
      <c r="S4980" s="18"/>
    </row>
    <row r="4981" spans="1:19" x14ac:dyDescent="0.25">
      <c r="A4981" s="9"/>
      <c r="O4981" s="18"/>
      <c r="P4981" s="18"/>
      <c r="Q4981" s="18"/>
      <c r="R4981" s="18"/>
      <c r="S4981" s="18"/>
    </row>
    <row r="4982" spans="1:19" x14ac:dyDescent="0.25">
      <c r="A4982" s="9"/>
      <c r="O4982" s="18"/>
      <c r="P4982" s="18"/>
      <c r="Q4982" s="18"/>
      <c r="R4982" s="18"/>
      <c r="S4982" s="18"/>
    </row>
    <row r="4983" spans="1:19" x14ac:dyDescent="0.25">
      <c r="A4983" s="9"/>
      <c r="O4983" s="18"/>
      <c r="P4983" s="18"/>
      <c r="Q4983" s="18"/>
      <c r="R4983" s="18"/>
      <c r="S4983" s="18"/>
    </row>
    <row r="4984" spans="1:19" x14ac:dyDescent="0.25">
      <c r="A4984" s="9"/>
      <c r="O4984" s="18"/>
      <c r="P4984" s="18"/>
      <c r="Q4984" s="18"/>
      <c r="R4984" s="18"/>
      <c r="S4984" s="18"/>
    </row>
    <row r="4985" spans="1:19" x14ac:dyDescent="0.25">
      <c r="A4985" s="9"/>
      <c r="O4985" s="18"/>
      <c r="P4985" s="18"/>
      <c r="Q4985" s="18"/>
      <c r="R4985" s="18"/>
      <c r="S4985" s="18"/>
    </row>
    <row r="4986" spans="1:19" x14ac:dyDescent="0.25">
      <c r="A4986" s="9"/>
      <c r="O4986" s="18"/>
      <c r="P4986" s="18"/>
      <c r="Q4986" s="18"/>
      <c r="R4986" s="18"/>
      <c r="S4986" s="18"/>
    </row>
    <row r="4987" spans="1:19" x14ac:dyDescent="0.25">
      <c r="A4987" s="9"/>
      <c r="O4987" s="18"/>
      <c r="P4987" s="18"/>
      <c r="Q4987" s="18"/>
      <c r="R4987" s="18"/>
      <c r="S4987" s="18"/>
    </row>
    <row r="4988" spans="1:19" x14ac:dyDescent="0.25">
      <c r="A4988" s="9"/>
      <c r="O4988" s="18"/>
      <c r="P4988" s="18"/>
      <c r="Q4988" s="18"/>
      <c r="R4988" s="18"/>
      <c r="S4988" s="18"/>
    </row>
    <row r="4989" spans="1:19" x14ac:dyDescent="0.25">
      <c r="A4989" s="9"/>
      <c r="O4989" s="18"/>
      <c r="P4989" s="18"/>
      <c r="Q4989" s="18"/>
      <c r="R4989" s="18"/>
      <c r="S4989" s="18"/>
    </row>
    <row r="4990" spans="1:19" x14ac:dyDescent="0.25">
      <c r="A4990" s="9"/>
      <c r="O4990" s="18"/>
      <c r="P4990" s="18"/>
      <c r="Q4990" s="18"/>
      <c r="R4990" s="18"/>
      <c r="S4990" s="18"/>
    </row>
    <row r="4991" spans="1:19" x14ac:dyDescent="0.25">
      <c r="A4991" s="9"/>
      <c r="O4991" s="18"/>
      <c r="P4991" s="18"/>
      <c r="Q4991" s="18"/>
      <c r="R4991" s="18"/>
      <c r="S4991" s="18"/>
    </row>
    <row r="4992" spans="1:19" x14ac:dyDescent="0.25">
      <c r="A4992" s="9"/>
      <c r="O4992" s="18"/>
      <c r="P4992" s="18"/>
      <c r="Q4992" s="18"/>
      <c r="R4992" s="18"/>
      <c r="S4992" s="18"/>
    </row>
    <row r="4993" spans="1:19" x14ac:dyDescent="0.25">
      <c r="A4993" s="9"/>
      <c r="O4993" s="18"/>
      <c r="P4993" s="18"/>
      <c r="Q4993" s="18"/>
      <c r="R4993" s="18"/>
      <c r="S4993" s="18"/>
    </row>
    <row r="4994" spans="1:19" x14ac:dyDescent="0.25">
      <c r="A4994" s="9"/>
      <c r="O4994" s="18"/>
      <c r="P4994" s="18"/>
      <c r="Q4994" s="18"/>
      <c r="R4994" s="18"/>
      <c r="S4994" s="18"/>
    </row>
    <row r="4995" spans="1:19" x14ac:dyDescent="0.25">
      <c r="A4995" s="9"/>
      <c r="O4995" s="18"/>
      <c r="P4995" s="18"/>
      <c r="Q4995" s="18"/>
      <c r="R4995" s="18"/>
      <c r="S4995" s="18"/>
    </row>
    <row r="4996" spans="1:19" x14ac:dyDescent="0.25">
      <c r="A4996" s="9"/>
      <c r="O4996" s="18"/>
      <c r="P4996" s="18"/>
      <c r="Q4996" s="18"/>
      <c r="R4996" s="18"/>
      <c r="S4996" s="18"/>
    </row>
    <row r="4997" spans="1:19" x14ac:dyDescent="0.25">
      <c r="A4997" s="9"/>
      <c r="O4997" s="18"/>
      <c r="P4997" s="18"/>
      <c r="Q4997" s="18"/>
      <c r="R4997" s="18"/>
      <c r="S4997" s="18"/>
    </row>
    <row r="4998" spans="1:19" x14ac:dyDescent="0.25">
      <c r="A4998" s="9"/>
      <c r="O4998" s="18"/>
      <c r="P4998" s="18"/>
      <c r="Q4998" s="18"/>
      <c r="R4998" s="18"/>
      <c r="S4998" s="18"/>
    </row>
    <row r="4999" spans="1:19" x14ac:dyDescent="0.25">
      <c r="A4999" s="9"/>
      <c r="O4999" s="18"/>
      <c r="P4999" s="18"/>
      <c r="Q4999" s="18"/>
      <c r="R4999" s="18"/>
      <c r="S4999" s="18"/>
    </row>
    <row r="5000" spans="1:19" x14ac:dyDescent="0.25">
      <c r="A5000" s="9"/>
      <c r="O5000" s="18"/>
      <c r="P5000" s="18"/>
      <c r="Q5000" s="18"/>
      <c r="R5000" s="18"/>
      <c r="S5000" s="18"/>
    </row>
    <row r="5001" spans="1:19" x14ac:dyDescent="0.25">
      <c r="A5001" s="9"/>
      <c r="O5001" s="18"/>
      <c r="P5001" s="18"/>
      <c r="Q5001" s="18"/>
      <c r="R5001" s="18"/>
      <c r="S5001" s="18"/>
    </row>
    <row r="5002" spans="1:19" x14ac:dyDescent="0.25">
      <c r="A5002" s="9"/>
      <c r="O5002" s="18"/>
      <c r="P5002" s="18"/>
      <c r="Q5002" s="18"/>
      <c r="R5002" s="18"/>
      <c r="S5002" s="18"/>
    </row>
    <row r="5003" spans="1:19" x14ac:dyDescent="0.25">
      <c r="A5003" s="9"/>
      <c r="O5003" s="18"/>
      <c r="P5003" s="18"/>
      <c r="Q5003" s="18"/>
      <c r="R5003" s="18"/>
      <c r="S5003" s="18"/>
    </row>
    <row r="5004" spans="1:19" x14ac:dyDescent="0.25">
      <c r="A5004" s="9"/>
      <c r="O5004" s="18"/>
      <c r="P5004" s="18"/>
      <c r="Q5004" s="18"/>
      <c r="R5004" s="18"/>
      <c r="S5004" s="18"/>
    </row>
    <row r="5005" spans="1:19" x14ac:dyDescent="0.25">
      <c r="A5005" s="9"/>
      <c r="O5005" s="18"/>
      <c r="P5005" s="18"/>
      <c r="Q5005" s="18"/>
      <c r="R5005" s="18"/>
      <c r="S5005" s="18"/>
    </row>
    <row r="5006" spans="1:19" x14ac:dyDescent="0.25">
      <c r="A5006" s="9"/>
      <c r="O5006" s="18"/>
      <c r="P5006" s="18"/>
      <c r="Q5006" s="18"/>
      <c r="R5006" s="18"/>
      <c r="S5006" s="18"/>
    </row>
    <row r="5007" spans="1:19" x14ac:dyDescent="0.25">
      <c r="A5007" s="9"/>
      <c r="O5007" s="18"/>
      <c r="P5007" s="18"/>
      <c r="Q5007" s="18"/>
      <c r="R5007" s="18"/>
      <c r="S5007" s="18"/>
    </row>
    <row r="5008" spans="1:19" x14ac:dyDescent="0.25">
      <c r="A5008" s="9"/>
      <c r="O5008" s="18"/>
      <c r="P5008" s="18"/>
      <c r="Q5008" s="18"/>
      <c r="R5008" s="18"/>
      <c r="S5008" s="18"/>
    </row>
    <row r="5009" spans="1:19" x14ac:dyDescent="0.25">
      <c r="A5009" s="9"/>
      <c r="O5009" s="18"/>
      <c r="P5009" s="18"/>
      <c r="Q5009" s="18"/>
      <c r="R5009" s="18"/>
      <c r="S5009" s="18"/>
    </row>
    <row r="5010" spans="1:19" x14ac:dyDescent="0.25">
      <c r="A5010" s="9"/>
      <c r="O5010" s="18"/>
      <c r="P5010" s="18"/>
      <c r="Q5010" s="18"/>
      <c r="R5010" s="18"/>
      <c r="S5010" s="18"/>
    </row>
    <row r="5011" spans="1:19" x14ac:dyDescent="0.25">
      <c r="A5011" s="9"/>
      <c r="O5011" s="18"/>
      <c r="P5011" s="18"/>
      <c r="Q5011" s="18"/>
      <c r="R5011" s="18"/>
      <c r="S5011" s="18"/>
    </row>
    <row r="5012" spans="1:19" x14ac:dyDescent="0.25">
      <c r="A5012" s="9"/>
      <c r="O5012" s="18"/>
      <c r="P5012" s="18"/>
      <c r="Q5012" s="18"/>
      <c r="R5012" s="18"/>
      <c r="S5012" s="18"/>
    </row>
    <row r="5013" spans="1:19" x14ac:dyDescent="0.25">
      <c r="A5013" s="9"/>
      <c r="O5013" s="18"/>
      <c r="P5013" s="18"/>
      <c r="Q5013" s="18"/>
      <c r="R5013" s="18"/>
      <c r="S5013" s="18"/>
    </row>
    <row r="5014" spans="1:19" x14ac:dyDescent="0.25">
      <c r="A5014" s="9"/>
      <c r="O5014" s="18"/>
      <c r="P5014" s="18"/>
      <c r="Q5014" s="18"/>
      <c r="R5014" s="18"/>
      <c r="S5014" s="18"/>
    </row>
    <row r="5015" spans="1:19" x14ac:dyDescent="0.25">
      <c r="A5015" s="9"/>
      <c r="O5015" s="18"/>
      <c r="P5015" s="18"/>
      <c r="Q5015" s="18"/>
      <c r="R5015" s="18"/>
      <c r="S5015" s="18"/>
    </row>
    <row r="5016" spans="1:19" x14ac:dyDescent="0.25">
      <c r="A5016" s="9"/>
      <c r="O5016" s="18"/>
      <c r="P5016" s="18"/>
      <c r="Q5016" s="18"/>
      <c r="R5016" s="18"/>
      <c r="S5016" s="18"/>
    </row>
    <row r="5017" spans="1:19" x14ac:dyDescent="0.25">
      <c r="A5017" s="9"/>
      <c r="O5017" s="18"/>
      <c r="P5017" s="18"/>
      <c r="Q5017" s="18"/>
      <c r="R5017" s="18"/>
      <c r="S5017" s="18"/>
    </row>
    <row r="5018" spans="1:19" x14ac:dyDescent="0.25">
      <c r="A5018" s="9"/>
      <c r="O5018" s="18"/>
      <c r="P5018" s="18"/>
      <c r="Q5018" s="18"/>
      <c r="R5018" s="18"/>
      <c r="S5018" s="18"/>
    </row>
    <row r="5019" spans="1:19" x14ac:dyDescent="0.25">
      <c r="A5019" s="9"/>
      <c r="O5019" s="18"/>
      <c r="P5019" s="18"/>
      <c r="Q5019" s="18"/>
      <c r="R5019" s="18"/>
      <c r="S5019" s="18"/>
    </row>
    <row r="5020" spans="1:19" x14ac:dyDescent="0.25">
      <c r="A5020" s="9"/>
      <c r="O5020" s="18"/>
      <c r="P5020" s="18"/>
      <c r="Q5020" s="18"/>
      <c r="R5020" s="18"/>
      <c r="S5020" s="18"/>
    </row>
    <row r="5021" spans="1:19" x14ac:dyDescent="0.25">
      <c r="A5021" s="9"/>
      <c r="O5021" s="18"/>
      <c r="P5021" s="18"/>
      <c r="Q5021" s="18"/>
      <c r="R5021" s="18"/>
      <c r="S5021" s="18"/>
    </row>
    <row r="5022" spans="1:19" x14ac:dyDescent="0.25">
      <c r="A5022" s="9"/>
      <c r="O5022" s="18"/>
      <c r="P5022" s="18"/>
      <c r="Q5022" s="18"/>
      <c r="R5022" s="18"/>
      <c r="S5022" s="18"/>
    </row>
    <row r="5023" spans="1:19" x14ac:dyDescent="0.25">
      <c r="A5023" s="9"/>
      <c r="O5023" s="18"/>
      <c r="P5023" s="18"/>
      <c r="Q5023" s="18"/>
      <c r="R5023" s="18"/>
      <c r="S5023" s="18"/>
    </row>
    <row r="5024" spans="1:19" x14ac:dyDescent="0.25">
      <c r="A5024" s="9"/>
      <c r="O5024" s="18"/>
      <c r="P5024" s="18"/>
      <c r="Q5024" s="18"/>
      <c r="R5024" s="18"/>
      <c r="S5024" s="18"/>
    </row>
    <row r="5025" spans="1:19" x14ac:dyDescent="0.25">
      <c r="A5025" s="9"/>
      <c r="O5025" s="18"/>
      <c r="P5025" s="18"/>
      <c r="Q5025" s="18"/>
      <c r="R5025" s="18"/>
      <c r="S5025" s="18"/>
    </row>
    <row r="5026" spans="1:19" x14ac:dyDescent="0.25">
      <c r="A5026" s="9"/>
      <c r="O5026" s="18"/>
      <c r="P5026" s="18"/>
      <c r="Q5026" s="18"/>
      <c r="R5026" s="18"/>
      <c r="S5026" s="18"/>
    </row>
    <row r="5027" spans="1:19" x14ac:dyDescent="0.25">
      <c r="A5027" s="9"/>
      <c r="O5027" s="18"/>
      <c r="P5027" s="18"/>
      <c r="Q5027" s="18"/>
      <c r="R5027" s="18"/>
      <c r="S5027" s="18"/>
    </row>
    <row r="5028" spans="1:19" x14ac:dyDescent="0.25">
      <c r="A5028" s="9"/>
      <c r="O5028" s="18"/>
      <c r="P5028" s="18"/>
      <c r="Q5028" s="18"/>
      <c r="R5028" s="18"/>
      <c r="S5028" s="18"/>
    </row>
    <row r="5029" spans="1:19" x14ac:dyDescent="0.25">
      <c r="A5029" s="9"/>
      <c r="O5029" s="18"/>
      <c r="P5029" s="18"/>
      <c r="Q5029" s="18"/>
      <c r="R5029" s="18"/>
      <c r="S5029" s="18"/>
    </row>
    <row r="5030" spans="1:19" x14ac:dyDescent="0.25">
      <c r="A5030" s="9"/>
      <c r="O5030" s="18"/>
      <c r="P5030" s="18"/>
      <c r="Q5030" s="18"/>
      <c r="R5030" s="18"/>
      <c r="S5030" s="18"/>
    </row>
    <row r="5031" spans="1:19" x14ac:dyDescent="0.25">
      <c r="A5031" s="9"/>
      <c r="O5031" s="18"/>
      <c r="P5031" s="18"/>
      <c r="Q5031" s="18"/>
      <c r="R5031" s="18"/>
      <c r="S5031" s="18"/>
    </row>
    <row r="5032" spans="1:19" x14ac:dyDescent="0.25">
      <c r="A5032" s="9"/>
      <c r="O5032" s="18"/>
      <c r="P5032" s="18"/>
      <c r="Q5032" s="18"/>
      <c r="R5032" s="18"/>
      <c r="S5032" s="18"/>
    </row>
    <row r="5033" spans="1:19" x14ac:dyDescent="0.25">
      <c r="A5033" s="9"/>
      <c r="O5033" s="18"/>
      <c r="P5033" s="18"/>
      <c r="Q5033" s="18"/>
      <c r="R5033" s="18"/>
      <c r="S5033" s="18"/>
    </row>
    <row r="5034" spans="1:19" x14ac:dyDescent="0.25">
      <c r="A5034" s="9"/>
      <c r="O5034" s="18"/>
      <c r="P5034" s="18"/>
      <c r="Q5034" s="18"/>
      <c r="R5034" s="18"/>
      <c r="S5034" s="18"/>
    </row>
    <row r="5035" spans="1:19" x14ac:dyDescent="0.25">
      <c r="A5035" s="9"/>
      <c r="O5035" s="18"/>
      <c r="P5035" s="18"/>
      <c r="Q5035" s="18"/>
      <c r="R5035" s="18"/>
      <c r="S5035" s="18"/>
    </row>
    <row r="5036" spans="1:19" x14ac:dyDescent="0.25">
      <c r="A5036" s="9"/>
      <c r="O5036" s="18"/>
      <c r="P5036" s="18"/>
      <c r="Q5036" s="18"/>
      <c r="R5036" s="18"/>
      <c r="S5036" s="18"/>
    </row>
    <row r="5037" spans="1:19" x14ac:dyDescent="0.25">
      <c r="A5037" s="9"/>
      <c r="O5037" s="18"/>
      <c r="P5037" s="18"/>
      <c r="Q5037" s="18"/>
      <c r="R5037" s="18"/>
      <c r="S5037" s="18"/>
    </row>
    <row r="5038" spans="1:19" x14ac:dyDescent="0.25">
      <c r="A5038" s="9"/>
      <c r="O5038" s="18"/>
      <c r="P5038" s="18"/>
      <c r="Q5038" s="18"/>
      <c r="R5038" s="18"/>
      <c r="S5038" s="18"/>
    </row>
    <row r="5039" spans="1:19" x14ac:dyDescent="0.25">
      <c r="A5039" s="9"/>
      <c r="O5039" s="18"/>
      <c r="P5039" s="18"/>
      <c r="Q5039" s="18"/>
      <c r="R5039" s="18"/>
      <c r="S5039" s="18"/>
    </row>
    <row r="5040" spans="1:19" x14ac:dyDescent="0.25">
      <c r="A5040" s="9"/>
      <c r="O5040" s="18"/>
      <c r="P5040" s="18"/>
      <c r="Q5040" s="18"/>
      <c r="R5040" s="18"/>
      <c r="S5040" s="18"/>
    </row>
    <row r="5041" spans="1:19" x14ac:dyDescent="0.25">
      <c r="A5041" s="9"/>
      <c r="O5041" s="18"/>
      <c r="P5041" s="18"/>
      <c r="Q5041" s="18"/>
      <c r="R5041" s="18"/>
      <c r="S5041" s="18"/>
    </row>
    <row r="5042" spans="1:19" x14ac:dyDescent="0.25">
      <c r="A5042" s="9"/>
      <c r="O5042" s="18"/>
      <c r="P5042" s="18"/>
      <c r="Q5042" s="18"/>
      <c r="R5042" s="18"/>
      <c r="S5042" s="18"/>
    </row>
    <row r="5043" spans="1:19" x14ac:dyDescent="0.25">
      <c r="A5043" s="9"/>
      <c r="O5043" s="18"/>
      <c r="P5043" s="18"/>
      <c r="Q5043" s="18"/>
      <c r="R5043" s="18"/>
      <c r="S5043" s="18"/>
    </row>
    <row r="5044" spans="1:19" x14ac:dyDescent="0.25">
      <c r="A5044" s="9"/>
      <c r="O5044" s="18"/>
      <c r="P5044" s="18"/>
      <c r="Q5044" s="18"/>
      <c r="R5044" s="18"/>
      <c r="S5044" s="18"/>
    </row>
    <row r="5045" spans="1:19" x14ac:dyDescent="0.25">
      <c r="A5045" s="9"/>
      <c r="O5045" s="18"/>
      <c r="P5045" s="18"/>
      <c r="Q5045" s="18"/>
      <c r="R5045" s="18"/>
      <c r="S5045" s="18"/>
    </row>
    <row r="5046" spans="1:19" x14ac:dyDescent="0.25">
      <c r="A5046" s="9"/>
      <c r="O5046" s="18"/>
      <c r="P5046" s="18"/>
      <c r="Q5046" s="18"/>
      <c r="R5046" s="18"/>
      <c r="S5046" s="18"/>
    </row>
    <row r="5047" spans="1:19" x14ac:dyDescent="0.25">
      <c r="A5047" s="9"/>
      <c r="O5047" s="18"/>
      <c r="P5047" s="18"/>
      <c r="Q5047" s="18"/>
      <c r="R5047" s="18"/>
      <c r="S5047" s="18"/>
    </row>
    <row r="5048" spans="1:19" x14ac:dyDescent="0.25">
      <c r="A5048" s="9"/>
      <c r="O5048" s="18"/>
      <c r="P5048" s="18"/>
      <c r="Q5048" s="18"/>
      <c r="R5048" s="18"/>
      <c r="S5048" s="18"/>
    </row>
    <row r="5049" spans="1:19" x14ac:dyDescent="0.25">
      <c r="A5049" s="9"/>
      <c r="O5049" s="18"/>
      <c r="P5049" s="18"/>
      <c r="Q5049" s="18"/>
      <c r="R5049" s="18"/>
      <c r="S5049" s="18"/>
    </row>
    <row r="5050" spans="1:19" x14ac:dyDescent="0.25">
      <c r="A5050" s="9"/>
      <c r="O5050" s="18"/>
      <c r="P5050" s="18"/>
      <c r="Q5050" s="18"/>
      <c r="R5050" s="18"/>
      <c r="S5050" s="18"/>
    </row>
    <row r="5051" spans="1:19" x14ac:dyDescent="0.25">
      <c r="A5051" s="9"/>
      <c r="O5051" s="18"/>
      <c r="P5051" s="18"/>
      <c r="Q5051" s="18"/>
      <c r="R5051" s="18"/>
      <c r="S5051" s="18"/>
    </row>
    <row r="5052" spans="1:19" x14ac:dyDescent="0.25">
      <c r="A5052" s="9"/>
      <c r="O5052" s="18"/>
      <c r="P5052" s="18"/>
      <c r="Q5052" s="18"/>
      <c r="R5052" s="18"/>
      <c r="S5052" s="18"/>
    </row>
    <row r="5053" spans="1:19" x14ac:dyDescent="0.25">
      <c r="A5053" s="9"/>
      <c r="O5053" s="18"/>
      <c r="P5053" s="18"/>
      <c r="Q5053" s="18"/>
      <c r="R5053" s="18"/>
      <c r="S5053" s="18"/>
    </row>
    <row r="5054" spans="1:19" x14ac:dyDescent="0.25">
      <c r="A5054" s="9"/>
      <c r="O5054" s="18"/>
      <c r="P5054" s="18"/>
      <c r="Q5054" s="18"/>
      <c r="R5054" s="18"/>
      <c r="S5054" s="18"/>
    </row>
    <row r="5055" spans="1:19" x14ac:dyDescent="0.25">
      <c r="A5055" s="9"/>
      <c r="O5055" s="18"/>
      <c r="P5055" s="18"/>
      <c r="Q5055" s="18"/>
      <c r="R5055" s="18"/>
      <c r="S5055" s="18"/>
    </row>
    <row r="5056" spans="1:19" x14ac:dyDescent="0.25">
      <c r="A5056" s="9"/>
      <c r="O5056" s="18"/>
      <c r="P5056" s="18"/>
      <c r="Q5056" s="18"/>
      <c r="R5056" s="18"/>
      <c r="S5056" s="18"/>
    </row>
    <row r="5057" spans="1:19" x14ac:dyDescent="0.25">
      <c r="A5057" s="9"/>
      <c r="O5057" s="18"/>
      <c r="P5057" s="18"/>
      <c r="Q5057" s="18"/>
      <c r="R5057" s="18"/>
      <c r="S5057" s="18"/>
    </row>
    <row r="5058" spans="1:19" x14ac:dyDescent="0.25">
      <c r="A5058" s="9"/>
      <c r="O5058" s="18"/>
      <c r="P5058" s="18"/>
      <c r="Q5058" s="18"/>
      <c r="R5058" s="18"/>
      <c r="S5058" s="18"/>
    </row>
    <row r="5059" spans="1:19" x14ac:dyDescent="0.25">
      <c r="A5059" s="9"/>
      <c r="O5059" s="18"/>
      <c r="P5059" s="18"/>
      <c r="Q5059" s="18"/>
      <c r="R5059" s="18"/>
      <c r="S5059" s="18"/>
    </row>
    <row r="5060" spans="1:19" x14ac:dyDescent="0.25">
      <c r="A5060" s="9"/>
      <c r="O5060" s="18"/>
      <c r="P5060" s="18"/>
      <c r="Q5060" s="18"/>
      <c r="R5060" s="18"/>
      <c r="S5060" s="18"/>
    </row>
    <row r="5061" spans="1:19" x14ac:dyDescent="0.25">
      <c r="A5061" s="9"/>
      <c r="O5061" s="18"/>
      <c r="P5061" s="18"/>
      <c r="Q5061" s="18"/>
      <c r="R5061" s="18"/>
      <c r="S5061" s="18"/>
    </row>
    <row r="5062" spans="1:19" x14ac:dyDescent="0.25">
      <c r="A5062" s="9"/>
      <c r="O5062" s="18"/>
      <c r="P5062" s="18"/>
      <c r="Q5062" s="18"/>
      <c r="R5062" s="18"/>
      <c r="S5062" s="18"/>
    </row>
    <row r="5063" spans="1:19" x14ac:dyDescent="0.25">
      <c r="A5063" s="9"/>
      <c r="O5063" s="18"/>
      <c r="P5063" s="18"/>
      <c r="Q5063" s="18"/>
      <c r="R5063" s="18"/>
      <c r="S5063" s="18"/>
    </row>
    <row r="5064" spans="1:19" x14ac:dyDescent="0.25">
      <c r="A5064" s="9"/>
      <c r="O5064" s="18"/>
      <c r="P5064" s="18"/>
      <c r="Q5064" s="18"/>
      <c r="R5064" s="18"/>
      <c r="S5064" s="18"/>
    </row>
    <row r="5065" spans="1:19" x14ac:dyDescent="0.25">
      <c r="A5065" s="9"/>
      <c r="O5065" s="18"/>
      <c r="P5065" s="18"/>
      <c r="Q5065" s="18"/>
      <c r="R5065" s="18"/>
      <c r="S5065" s="18"/>
    </row>
    <row r="5066" spans="1:19" x14ac:dyDescent="0.25">
      <c r="A5066" s="9"/>
      <c r="O5066" s="18"/>
      <c r="P5066" s="18"/>
      <c r="Q5066" s="18"/>
      <c r="R5066" s="18"/>
      <c r="S5066" s="18"/>
    </row>
    <row r="5067" spans="1:19" x14ac:dyDescent="0.25">
      <c r="A5067" s="9"/>
      <c r="O5067" s="18"/>
      <c r="P5067" s="18"/>
      <c r="Q5067" s="18"/>
      <c r="R5067" s="18"/>
      <c r="S5067" s="18"/>
    </row>
    <row r="5068" spans="1:19" x14ac:dyDescent="0.25">
      <c r="A5068" s="9"/>
      <c r="O5068" s="18"/>
      <c r="P5068" s="18"/>
      <c r="Q5068" s="18"/>
      <c r="R5068" s="18"/>
      <c r="S5068" s="18"/>
    </row>
    <row r="5069" spans="1:19" x14ac:dyDescent="0.25">
      <c r="A5069" s="9"/>
      <c r="O5069" s="18"/>
      <c r="P5069" s="18"/>
      <c r="Q5069" s="18"/>
      <c r="R5069" s="18"/>
      <c r="S5069" s="18"/>
    </row>
    <row r="5070" spans="1:19" x14ac:dyDescent="0.25">
      <c r="A5070" s="9"/>
      <c r="O5070" s="18"/>
      <c r="P5070" s="18"/>
      <c r="Q5070" s="18"/>
      <c r="R5070" s="18"/>
      <c r="S5070" s="18"/>
    </row>
    <row r="5071" spans="1:19" x14ac:dyDescent="0.25">
      <c r="A5071" s="9"/>
      <c r="O5071" s="18"/>
      <c r="P5071" s="18"/>
      <c r="Q5071" s="18"/>
      <c r="R5071" s="18"/>
      <c r="S5071" s="18"/>
    </row>
    <row r="5072" spans="1:19" x14ac:dyDescent="0.25">
      <c r="A5072" s="9"/>
      <c r="O5072" s="18"/>
      <c r="P5072" s="18"/>
      <c r="Q5072" s="18"/>
      <c r="R5072" s="18"/>
      <c r="S5072" s="18"/>
    </row>
    <row r="5073" spans="1:19" x14ac:dyDescent="0.25">
      <c r="A5073" s="9"/>
      <c r="O5073" s="18"/>
      <c r="P5073" s="18"/>
      <c r="Q5073" s="18"/>
      <c r="R5073" s="18"/>
      <c r="S5073" s="18"/>
    </row>
    <row r="5074" spans="1:19" x14ac:dyDescent="0.25">
      <c r="A5074" s="9"/>
      <c r="O5074" s="18"/>
      <c r="P5074" s="18"/>
      <c r="Q5074" s="18"/>
      <c r="R5074" s="18"/>
      <c r="S5074" s="18"/>
    </row>
    <row r="5075" spans="1:19" x14ac:dyDescent="0.25">
      <c r="A5075" s="9"/>
      <c r="O5075" s="18"/>
      <c r="P5075" s="18"/>
      <c r="Q5075" s="18"/>
      <c r="R5075" s="18"/>
      <c r="S5075" s="18"/>
    </row>
    <row r="5076" spans="1:19" x14ac:dyDescent="0.25">
      <c r="A5076" s="9"/>
      <c r="O5076" s="18"/>
      <c r="P5076" s="18"/>
      <c r="Q5076" s="18"/>
      <c r="R5076" s="18"/>
      <c r="S5076" s="18"/>
    </row>
    <row r="5077" spans="1:19" x14ac:dyDescent="0.25">
      <c r="A5077" s="9"/>
      <c r="O5077" s="18"/>
      <c r="P5077" s="18"/>
      <c r="Q5077" s="18"/>
      <c r="R5077" s="18"/>
      <c r="S5077" s="18"/>
    </row>
    <row r="5078" spans="1:19" x14ac:dyDescent="0.25">
      <c r="A5078" s="9"/>
      <c r="O5078" s="18"/>
      <c r="P5078" s="18"/>
      <c r="Q5078" s="18"/>
      <c r="R5078" s="18"/>
      <c r="S5078" s="18"/>
    </row>
    <row r="5079" spans="1:19" x14ac:dyDescent="0.25">
      <c r="A5079" s="9"/>
      <c r="O5079" s="18"/>
      <c r="P5079" s="18"/>
      <c r="Q5079" s="18"/>
      <c r="R5079" s="18"/>
      <c r="S5079" s="18"/>
    </row>
    <row r="5080" spans="1:19" x14ac:dyDescent="0.25">
      <c r="A5080" s="9"/>
      <c r="O5080" s="18"/>
      <c r="P5080" s="18"/>
      <c r="Q5080" s="18"/>
      <c r="R5080" s="18"/>
      <c r="S5080" s="18"/>
    </row>
    <row r="5081" spans="1:19" x14ac:dyDescent="0.25">
      <c r="A5081" s="9"/>
      <c r="O5081" s="18"/>
      <c r="P5081" s="18"/>
      <c r="Q5081" s="18"/>
      <c r="R5081" s="18"/>
      <c r="S5081" s="18"/>
    </row>
    <row r="5082" spans="1:19" x14ac:dyDescent="0.25">
      <c r="A5082" s="9"/>
      <c r="O5082" s="18"/>
      <c r="P5082" s="18"/>
      <c r="Q5082" s="18"/>
      <c r="R5082" s="18"/>
      <c r="S5082" s="18"/>
    </row>
    <row r="5083" spans="1:19" x14ac:dyDescent="0.25">
      <c r="A5083" s="9"/>
      <c r="O5083" s="18"/>
      <c r="P5083" s="18"/>
      <c r="Q5083" s="18"/>
      <c r="R5083" s="18"/>
      <c r="S5083" s="18"/>
    </row>
    <row r="5084" spans="1:19" x14ac:dyDescent="0.25">
      <c r="A5084" s="9"/>
      <c r="O5084" s="18"/>
      <c r="P5084" s="18"/>
      <c r="Q5084" s="18"/>
      <c r="R5084" s="18"/>
      <c r="S5084" s="18"/>
    </row>
    <row r="5085" spans="1:19" x14ac:dyDescent="0.25">
      <c r="A5085" s="9"/>
      <c r="O5085" s="18"/>
      <c r="P5085" s="18"/>
      <c r="Q5085" s="18"/>
      <c r="R5085" s="18"/>
      <c r="S5085" s="18"/>
    </row>
    <row r="5086" spans="1:19" x14ac:dyDescent="0.25">
      <c r="A5086" s="9"/>
      <c r="O5086" s="18"/>
      <c r="P5086" s="18"/>
      <c r="Q5086" s="18"/>
      <c r="R5086" s="18"/>
      <c r="S5086" s="18"/>
    </row>
    <row r="5087" spans="1:19" x14ac:dyDescent="0.25">
      <c r="A5087" s="9"/>
      <c r="O5087" s="18"/>
      <c r="P5087" s="18"/>
      <c r="Q5087" s="18"/>
      <c r="R5087" s="18"/>
      <c r="S5087" s="18"/>
    </row>
    <row r="5088" spans="1:19" x14ac:dyDescent="0.25">
      <c r="A5088" s="9"/>
      <c r="O5088" s="18"/>
      <c r="P5088" s="18"/>
      <c r="Q5088" s="18"/>
      <c r="R5088" s="18"/>
      <c r="S5088" s="18"/>
    </row>
    <row r="5089" spans="1:19" x14ac:dyDescent="0.25">
      <c r="A5089" s="9"/>
      <c r="O5089" s="18"/>
      <c r="P5089" s="18"/>
      <c r="Q5089" s="18"/>
      <c r="R5089" s="18"/>
      <c r="S5089" s="18"/>
    </row>
    <row r="5090" spans="1:19" x14ac:dyDescent="0.25">
      <c r="A5090" s="9"/>
      <c r="O5090" s="18"/>
      <c r="P5090" s="18"/>
      <c r="Q5090" s="18"/>
      <c r="R5090" s="18"/>
      <c r="S5090" s="18"/>
    </row>
    <row r="5091" spans="1:19" x14ac:dyDescent="0.25">
      <c r="A5091" s="9"/>
      <c r="O5091" s="18"/>
      <c r="P5091" s="18"/>
      <c r="Q5091" s="18"/>
      <c r="R5091" s="18"/>
      <c r="S5091" s="18"/>
    </row>
    <row r="5092" spans="1:19" x14ac:dyDescent="0.25">
      <c r="A5092" s="9"/>
      <c r="O5092" s="18"/>
      <c r="P5092" s="18"/>
      <c r="Q5092" s="18"/>
      <c r="R5092" s="18"/>
      <c r="S5092" s="18"/>
    </row>
    <row r="5093" spans="1:19" x14ac:dyDescent="0.25">
      <c r="A5093" s="9"/>
      <c r="O5093" s="18"/>
      <c r="P5093" s="18"/>
      <c r="Q5093" s="18"/>
      <c r="R5093" s="18"/>
      <c r="S5093" s="18"/>
    </row>
    <row r="5094" spans="1:19" x14ac:dyDescent="0.25">
      <c r="A5094" s="9"/>
      <c r="O5094" s="18"/>
      <c r="P5094" s="18"/>
      <c r="Q5094" s="18"/>
      <c r="R5094" s="18"/>
      <c r="S5094" s="18"/>
    </row>
    <row r="5095" spans="1:19" x14ac:dyDescent="0.25">
      <c r="A5095" s="9"/>
      <c r="O5095" s="18"/>
      <c r="P5095" s="18"/>
      <c r="Q5095" s="18"/>
      <c r="R5095" s="18"/>
      <c r="S5095" s="18"/>
    </row>
    <row r="5096" spans="1:19" x14ac:dyDescent="0.25">
      <c r="A5096" s="9"/>
      <c r="O5096" s="18"/>
      <c r="P5096" s="18"/>
      <c r="Q5096" s="18"/>
      <c r="R5096" s="18"/>
      <c r="S5096" s="18"/>
    </row>
    <row r="5097" spans="1:19" x14ac:dyDescent="0.25">
      <c r="A5097" s="9"/>
      <c r="O5097" s="18"/>
      <c r="P5097" s="18"/>
      <c r="Q5097" s="18"/>
      <c r="R5097" s="18"/>
      <c r="S5097" s="18"/>
    </row>
    <row r="5098" spans="1:19" x14ac:dyDescent="0.25">
      <c r="A5098" s="9"/>
      <c r="O5098" s="18"/>
      <c r="P5098" s="18"/>
      <c r="Q5098" s="18"/>
      <c r="R5098" s="18"/>
      <c r="S5098" s="18"/>
    </row>
    <row r="5099" spans="1:19" x14ac:dyDescent="0.25">
      <c r="A5099" s="9"/>
      <c r="O5099" s="18"/>
      <c r="P5099" s="18"/>
      <c r="Q5099" s="18"/>
      <c r="R5099" s="18"/>
      <c r="S5099" s="18"/>
    </row>
    <row r="5100" spans="1:19" x14ac:dyDescent="0.25">
      <c r="A5100" s="9"/>
      <c r="O5100" s="18"/>
      <c r="P5100" s="18"/>
      <c r="Q5100" s="18"/>
      <c r="R5100" s="18"/>
      <c r="S5100" s="18"/>
    </row>
    <row r="5101" spans="1:19" x14ac:dyDescent="0.25">
      <c r="A5101" s="9"/>
      <c r="O5101" s="18"/>
      <c r="P5101" s="18"/>
      <c r="Q5101" s="18"/>
      <c r="R5101" s="18"/>
      <c r="S5101" s="18"/>
    </row>
    <row r="5102" spans="1:19" x14ac:dyDescent="0.25">
      <c r="A5102" s="9"/>
      <c r="O5102" s="18"/>
      <c r="P5102" s="18"/>
      <c r="Q5102" s="18"/>
      <c r="R5102" s="18"/>
      <c r="S5102" s="18"/>
    </row>
    <row r="5103" spans="1:19" x14ac:dyDescent="0.25">
      <c r="A5103" s="9"/>
      <c r="O5103" s="18"/>
      <c r="P5103" s="18"/>
      <c r="Q5103" s="18"/>
      <c r="R5103" s="18"/>
      <c r="S5103" s="18"/>
    </row>
    <row r="5104" spans="1:19" x14ac:dyDescent="0.25">
      <c r="A5104" s="9"/>
      <c r="O5104" s="18"/>
      <c r="P5104" s="18"/>
      <c r="Q5104" s="18"/>
      <c r="R5104" s="18"/>
      <c r="S5104" s="18"/>
    </row>
    <row r="5105" spans="1:19" x14ac:dyDescent="0.25">
      <c r="A5105" s="9"/>
      <c r="O5105" s="18"/>
      <c r="P5105" s="18"/>
      <c r="Q5105" s="18"/>
      <c r="R5105" s="18"/>
      <c r="S5105" s="18"/>
    </row>
    <row r="5106" spans="1:19" x14ac:dyDescent="0.25">
      <c r="A5106" s="9"/>
      <c r="O5106" s="18"/>
      <c r="P5106" s="18"/>
      <c r="Q5106" s="18"/>
      <c r="R5106" s="18"/>
      <c r="S5106" s="18"/>
    </row>
    <row r="5107" spans="1:19" x14ac:dyDescent="0.25">
      <c r="A5107" s="9"/>
      <c r="O5107" s="18"/>
      <c r="P5107" s="18"/>
      <c r="Q5107" s="18"/>
      <c r="R5107" s="18"/>
      <c r="S5107" s="18"/>
    </row>
    <row r="5108" spans="1:19" x14ac:dyDescent="0.25">
      <c r="A5108" s="9"/>
      <c r="O5108" s="18"/>
      <c r="P5108" s="18"/>
      <c r="Q5108" s="18"/>
      <c r="R5108" s="18"/>
      <c r="S5108" s="18"/>
    </row>
    <row r="5109" spans="1:19" x14ac:dyDescent="0.25">
      <c r="A5109" s="9"/>
      <c r="O5109" s="18"/>
      <c r="P5109" s="18"/>
      <c r="Q5109" s="18"/>
      <c r="R5109" s="18"/>
      <c r="S5109" s="18"/>
    </row>
    <row r="5110" spans="1:19" x14ac:dyDescent="0.25">
      <c r="A5110" s="9"/>
      <c r="O5110" s="18"/>
      <c r="P5110" s="18"/>
      <c r="Q5110" s="18"/>
      <c r="R5110" s="18"/>
      <c r="S5110" s="18"/>
    </row>
    <row r="5111" spans="1:19" x14ac:dyDescent="0.25">
      <c r="A5111" s="9"/>
      <c r="O5111" s="18"/>
      <c r="P5111" s="18"/>
      <c r="Q5111" s="18"/>
      <c r="R5111" s="18"/>
      <c r="S5111" s="18"/>
    </row>
    <row r="5112" spans="1:19" x14ac:dyDescent="0.25">
      <c r="A5112" s="9"/>
      <c r="O5112" s="18"/>
      <c r="P5112" s="18"/>
      <c r="Q5112" s="18"/>
      <c r="R5112" s="18"/>
      <c r="S5112" s="18"/>
    </row>
    <row r="5113" spans="1:19" x14ac:dyDescent="0.25">
      <c r="A5113" s="9"/>
      <c r="O5113" s="18"/>
      <c r="P5113" s="18"/>
      <c r="Q5113" s="18"/>
      <c r="R5113" s="18"/>
      <c r="S5113" s="18"/>
    </row>
    <row r="5114" spans="1:19" x14ac:dyDescent="0.25">
      <c r="A5114" s="9"/>
      <c r="O5114" s="18"/>
      <c r="P5114" s="18"/>
      <c r="Q5114" s="18"/>
      <c r="R5114" s="18"/>
      <c r="S5114" s="18"/>
    </row>
    <row r="5115" spans="1:19" x14ac:dyDescent="0.25">
      <c r="A5115" s="9"/>
      <c r="O5115" s="18"/>
      <c r="P5115" s="18"/>
      <c r="Q5115" s="18"/>
      <c r="R5115" s="18"/>
      <c r="S5115" s="18"/>
    </row>
    <row r="5116" spans="1:19" x14ac:dyDescent="0.25">
      <c r="A5116" s="9"/>
      <c r="O5116" s="18"/>
      <c r="P5116" s="18"/>
      <c r="Q5116" s="18"/>
      <c r="R5116" s="18"/>
      <c r="S5116" s="18"/>
    </row>
    <row r="5117" spans="1:19" x14ac:dyDescent="0.25">
      <c r="A5117" s="9"/>
      <c r="O5117" s="18"/>
      <c r="P5117" s="18"/>
      <c r="Q5117" s="18"/>
      <c r="R5117" s="18"/>
      <c r="S5117" s="18"/>
    </row>
    <row r="5118" spans="1:19" x14ac:dyDescent="0.25">
      <c r="A5118" s="9"/>
      <c r="O5118" s="18"/>
      <c r="P5118" s="18"/>
      <c r="Q5118" s="18"/>
      <c r="R5118" s="18"/>
      <c r="S5118" s="18"/>
    </row>
    <row r="5119" spans="1:19" x14ac:dyDescent="0.25">
      <c r="A5119" s="9"/>
      <c r="O5119" s="18"/>
      <c r="P5119" s="18"/>
      <c r="Q5119" s="18"/>
      <c r="R5119" s="18"/>
      <c r="S5119" s="18"/>
    </row>
    <row r="5120" spans="1:19" x14ac:dyDescent="0.25">
      <c r="A5120" s="9"/>
      <c r="O5120" s="18"/>
      <c r="P5120" s="18"/>
      <c r="Q5120" s="18"/>
      <c r="R5120" s="18"/>
      <c r="S5120" s="18"/>
    </row>
    <row r="5121" spans="1:19" x14ac:dyDescent="0.25">
      <c r="A5121" s="9"/>
      <c r="O5121" s="18"/>
      <c r="P5121" s="18"/>
      <c r="Q5121" s="18"/>
      <c r="R5121" s="18"/>
      <c r="S5121" s="18"/>
    </row>
    <row r="5122" spans="1:19" x14ac:dyDescent="0.25">
      <c r="A5122" s="9"/>
      <c r="O5122" s="18"/>
      <c r="P5122" s="18"/>
      <c r="Q5122" s="18"/>
      <c r="R5122" s="18"/>
      <c r="S5122" s="18"/>
    </row>
    <row r="5123" spans="1:19" x14ac:dyDescent="0.25">
      <c r="A5123" s="9"/>
      <c r="O5123" s="18"/>
      <c r="P5123" s="18"/>
      <c r="Q5123" s="18"/>
      <c r="R5123" s="18"/>
      <c r="S5123" s="18"/>
    </row>
    <row r="5124" spans="1:19" x14ac:dyDescent="0.25">
      <c r="A5124" s="9"/>
      <c r="O5124" s="18"/>
      <c r="P5124" s="18"/>
      <c r="Q5124" s="18"/>
      <c r="R5124" s="18"/>
      <c r="S5124" s="18"/>
    </row>
    <row r="5125" spans="1:19" x14ac:dyDescent="0.25">
      <c r="A5125" s="9"/>
      <c r="O5125" s="18"/>
      <c r="P5125" s="18"/>
      <c r="Q5125" s="18"/>
      <c r="R5125" s="18"/>
      <c r="S5125" s="18"/>
    </row>
    <row r="5126" spans="1:19" x14ac:dyDescent="0.25">
      <c r="A5126" s="9"/>
      <c r="O5126" s="18"/>
      <c r="P5126" s="18"/>
      <c r="Q5126" s="18"/>
      <c r="R5126" s="18"/>
      <c r="S5126" s="18"/>
    </row>
    <row r="5127" spans="1:19" x14ac:dyDescent="0.25">
      <c r="A5127" s="9"/>
      <c r="O5127" s="18"/>
      <c r="P5127" s="18"/>
      <c r="Q5127" s="18"/>
      <c r="R5127" s="18"/>
      <c r="S5127" s="18"/>
    </row>
    <row r="5128" spans="1:19" x14ac:dyDescent="0.25">
      <c r="A5128" s="9"/>
      <c r="O5128" s="18"/>
      <c r="P5128" s="18"/>
      <c r="Q5128" s="18"/>
      <c r="R5128" s="18"/>
      <c r="S5128" s="18"/>
    </row>
    <row r="5129" spans="1:19" x14ac:dyDescent="0.25">
      <c r="A5129" s="9"/>
      <c r="O5129" s="18"/>
      <c r="P5129" s="18"/>
      <c r="Q5129" s="18"/>
      <c r="R5129" s="18"/>
      <c r="S5129" s="18"/>
    </row>
    <row r="5130" spans="1:19" x14ac:dyDescent="0.25">
      <c r="A5130" s="9"/>
      <c r="O5130" s="18"/>
      <c r="P5130" s="18"/>
      <c r="Q5130" s="18"/>
      <c r="R5130" s="18"/>
      <c r="S5130" s="18"/>
    </row>
    <row r="5131" spans="1:19" x14ac:dyDescent="0.25">
      <c r="A5131" s="9"/>
      <c r="O5131" s="18"/>
      <c r="P5131" s="18"/>
      <c r="Q5131" s="18"/>
      <c r="R5131" s="18"/>
      <c r="S5131" s="18"/>
    </row>
    <row r="5132" spans="1:19" x14ac:dyDescent="0.25">
      <c r="A5132" s="9"/>
      <c r="O5132" s="18"/>
      <c r="P5132" s="18"/>
      <c r="Q5132" s="18"/>
      <c r="R5132" s="18"/>
      <c r="S5132" s="18"/>
    </row>
    <row r="5133" spans="1:19" x14ac:dyDescent="0.25">
      <c r="A5133" s="9"/>
      <c r="O5133" s="18"/>
      <c r="P5133" s="18"/>
      <c r="Q5133" s="18"/>
      <c r="R5133" s="18"/>
      <c r="S5133" s="18"/>
    </row>
    <row r="5134" spans="1:19" x14ac:dyDescent="0.25">
      <c r="A5134" s="9"/>
      <c r="O5134" s="18"/>
      <c r="P5134" s="18"/>
      <c r="Q5134" s="18"/>
      <c r="R5134" s="18"/>
      <c r="S5134" s="18"/>
    </row>
    <row r="5135" spans="1:19" x14ac:dyDescent="0.25">
      <c r="A5135" s="9"/>
      <c r="O5135" s="18"/>
      <c r="P5135" s="18"/>
      <c r="Q5135" s="18"/>
      <c r="R5135" s="18"/>
      <c r="S5135" s="18"/>
    </row>
    <row r="5136" spans="1:19" x14ac:dyDescent="0.25">
      <c r="A5136" s="9"/>
      <c r="O5136" s="18"/>
      <c r="P5136" s="18"/>
      <c r="Q5136" s="18"/>
      <c r="R5136" s="18"/>
      <c r="S5136" s="18"/>
    </row>
    <row r="5137" spans="1:19" x14ac:dyDescent="0.25">
      <c r="A5137" s="9"/>
      <c r="O5137" s="18"/>
      <c r="P5137" s="18"/>
      <c r="Q5137" s="18"/>
      <c r="R5137" s="18"/>
      <c r="S5137" s="18"/>
    </row>
    <row r="5138" spans="1:19" x14ac:dyDescent="0.25">
      <c r="A5138" s="9"/>
      <c r="O5138" s="18"/>
      <c r="P5138" s="18"/>
      <c r="Q5138" s="18"/>
      <c r="R5138" s="18"/>
      <c r="S5138" s="18"/>
    </row>
    <row r="5139" spans="1:19" x14ac:dyDescent="0.25">
      <c r="A5139" s="9"/>
      <c r="O5139" s="18"/>
      <c r="P5139" s="18"/>
      <c r="Q5139" s="18"/>
      <c r="R5139" s="18"/>
      <c r="S5139" s="18"/>
    </row>
    <row r="5140" spans="1:19" x14ac:dyDescent="0.25">
      <c r="A5140" s="9"/>
      <c r="O5140" s="18"/>
      <c r="P5140" s="18"/>
      <c r="Q5140" s="18"/>
      <c r="R5140" s="18"/>
      <c r="S5140" s="18"/>
    </row>
    <row r="5141" spans="1:19" x14ac:dyDescent="0.25">
      <c r="A5141" s="9"/>
      <c r="O5141" s="18"/>
      <c r="P5141" s="18"/>
      <c r="Q5141" s="18"/>
      <c r="R5141" s="18"/>
      <c r="S5141" s="18"/>
    </row>
    <row r="5142" spans="1:19" x14ac:dyDescent="0.25">
      <c r="A5142" s="9"/>
      <c r="O5142" s="18"/>
      <c r="P5142" s="18"/>
      <c r="Q5142" s="18"/>
      <c r="R5142" s="18"/>
      <c r="S5142" s="18"/>
    </row>
    <row r="5143" spans="1:19" x14ac:dyDescent="0.25">
      <c r="A5143" s="9"/>
      <c r="O5143" s="18"/>
      <c r="P5143" s="18"/>
      <c r="Q5143" s="18"/>
      <c r="R5143" s="18"/>
      <c r="S5143" s="18"/>
    </row>
    <row r="5144" spans="1:19" x14ac:dyDescent="0.25">
      <c r="A5144" s="9"/>
      <c r="O5144" s="18"/>
      <c r="P5144" s="18"/>
      <c r="Q5144" s="18"/>
      <c r="R5144" s="18"/>
      <c r="S5144" s="18"/>
    </row>
    <row r="5145" spans="1:19" x14ac:dyDescent="0.25">
      <c r="A5145" s="9"/>
      <c r="O5145" s="18"/>
      <c r="P5145" s="18"/>
      <c r="Q5145" s="18"/>
      <c r="R5145" s="18"/>
      <c r="S5145" s="18"/>
    </row>
    <row r="5146" spans="1:19" x14ac:dyDescent="0.25">
      <c r="A5146" s="9"/>
      <c r="O5146" s="18"/>
      <c r="P5146" s="18"/>
      <c r="Q5146" s="18"/>
      <c r="R5146" s="18"/>
      <c r="S5146" s="18"/>
    </row>
    <row r="5147" spans="1:19" x14ac:dyDescent="0.25">
      <c r="A5147" s="9"/>
      <c r="O5147" s="18"/>
      <c r="P5147" s="18"/>
      <c r="Q5147" s="18"/>
      <c r="R5147" s="18"/>
      <c r="S5147" s="18"/>
    </row>
    <row r="5148" spans="1:19" x14ac:dyDescent="0.25">
      <c r="A5148" s="9"/>
      <c r="O5148" s="18"/>
      <c r="P5148" s="18"/>
      <c r="Q5148" s="18"/>
      <c r="R5148" s="18"/>
      <c r="S5148" s="18"/>
    </row>
    <row r="5149" spans="1:19" x14ac:dyDescent="0.25">
      <c r="A5149" s="9"/>
      <c r="O5149" s="18"/>
      <c r="P5149" s="18"/>
      <c r="Q5149" s="18"/>
      <c r="R5149" s="18"/>
      <c r="S5149" s="18"/>
    </row>
    <row r="5150" spans="1:19" x14ac:dyDescent="0.25">
      <c r="A5150" s="9"/>
      <c r="O5150" s="18"/>
      <c r="P5150" s="18"/>
      <c r="Q5150" s="18"/>
      <c r="R5150" s="18"/>
      <c r="S5150" s="18"/>
    </row>
    <row r="5151" spans="1:19" x14ac:dyDescent="0.25">
      <c r="A5151" s="9"/>
      <c r="O5151" s="18"/>
      <c r="P5151" s="18"/>
      <c r="Q5151" s="18"/>
      <c r="R5151" s="18"/>
      <c r="S5151" s="18"/>
    </row>
    <row r="5152" spans="1:19" x14ac:dyDescent="0.25">
      <c r="A5152" s="9"/>
      <c r="O5152" s="18"/>
      <c r="P5152" s="18"/>
      <c r="Q5152" s="18"/>
      <c r="R5152" s="18"/>
      <c r="S5152" s="18"/>
    </row>
    <row r="5153" spans="1:19" x14ac:dyDescent="0.25">
      <c r="A5153" s="9"/>
      <c r="O5153" s="18"/>
      <c r="P5153" s="18"/>
      <c r="Q5153" s="18"/>
      <c r="R5153" s="18"/>
      <c r="S5153" s="18"/>
    </row>
    <row r="5154" spans="1:19" x14ac:dyDescent="0.25">
      <c r="A5154" s="9"/>
      <c r="O5154" s="18"/>
      <c r="P5154" s="18"/>
      <c r="Q5154" s="18"/>
      <c r="R5154" s="18"/>
      <c r="S5154" s="18"/>
    </row>
    <row r="5155" spans="1:19" x14ac:dyDescent="0.25">
      <c r="A5155" s="9"/>
      <c r="O5155" s="18"/>
      <c r="P5155" s="18"/>
      <c r="Q5155" s="18"/>
      <c r="R5155" s="18"/>
      <c r="S5155" s="18"/>
    </row>
    <row r="5156" spans="1:19" x14ac:dyDescent="0.25">
      <c r="A5156" s="9"/>
      <c r="O5156" s="18"/>
      <c r="P5156" s="18"/>
      <c r="Q5156" s="18"/>
      <c r="R5156" s="18"/>
      <c r="S5156" s="18"/>
    </row>
    <row r="5157" spans="1:19" x14ac:dyDescent="0.25">
      <c r="A5157" s="9"/>
      <c r="O5157" s="18"/>
      <c r="P5157" s="18"/>
      <c r="Q5157" s="18"/>
      <c r="R5157" s="18"/>
      <c r="S5157" s="18"/>
    </row>
    <row r="5158" spans="1:19" x14ac:dyDescent="0.25">
      <c r="A5158" s="9"/>
      <c r="O5158" s="18"/>
      <c r="P5158" s="18"/>
      <c r="Q5158" s="18"/>
      <c r="R5158" s="18"/>
      <c r="S5158" s="18"/>
    </row>
    <row r="5159" spans="1:19" x14ac:dyDescent="0.25">
      <c r="A5159" s="9"/>
      <c r="O5159" s="18"/>
      <c r="P5159" s="18"/>
      <c r="Q5159" s="18"/>
      <c r="R5159" s="18"/>
      <c r="S5159" s="18"/>
    </row>
    <row r="5160" spans="1:19" x14ac:dyDescent="0.25">
      <c r="A5160" s="9"/>
      <c r="O5160" s="18"/>
      <c r="P5160" s="18"/>
      <c r="Q5160" s="18"/>
      <c r="R5160" s="18"/>
      <c r="S5160" s="18"/>
    </row>
    <row r="5161" spans="1:19" x14ac:dyDescent="0.25">
      <c r="A5161" s="9"/>
      <c r="O5161" s="18"/>
      <c r="P5161" s="18"/>
      <c r="Q5161" s="18"/>
      <c r="R5161" s="18"/>
      <c r="S5161" s="18"/>
    </row>
    <row r="5162" spans="1:19" x14ac:dyDescent="0.25">
      <c r="A5162" s="9"/>
      <c r="O5162" s="18"/>
      <c r="P5162" s="18"/>
      <c r="Q5162" s="18"/>
      <c r="R5162" s="18"/>
      <c r="S5162" s="18"/>
    </row>
    <row r="5163" spans="1:19" x14ac:dyDescent="0.25">
      <c r="A5163" s="9"/>
      <c r="O5163" s="18"/>
      <c r="P5163" s="18"/>
      <c r="Q5163" s="18"/>
      <c r="R5163" s="18"/>
      <c r="S5163" s="18"/>
    </row>
    <row r="5164" spans="1:19" x14ac:dyDescent="0.25">
      <c r="A5164" s="9"/>
      <c r="O5164" s="18"/>
      <c r="P5164" s="18"/>
      <c r="Q5164" s="18"/>
      <c r="R5164" s="18"/>
      <c r="S5164" s="18"/>
    </row>
    <row r="5165" spans="1:19" x14ac:dyDescent="0.25">
      <c r="A5165" s="9"/>
      <c r="O5165" s="18"/>
      <c r="P5165" s="18"/>
      <c r="Q5165" s="18"/>
      <c r="R5165" s="18"/>
      <c r="S5165" s="18"/>
    </row>
    <row r="5166" spans="1:19" x14ac:dyDescent="0.25">
      <c r="A5166" s="9"/>
      <c r="O5166" s="18"/>
      <c r="P5166" s="18"/>
      <c r="Q5166" s="18"/>
      <c r="R5166" s="18"/>
      <c r="S5166" s="18"/>
    </row>
    <row r="5167" spans="1:19" x14ac:dyDescent="0.25">
      <c r="A5167" s="9"/>
      <c r="O5167" s="18"/>
      <c r="P5167" s="18"/>
      <c r="Q5167" s="18"/>
      <c r="R5167" s="18"/>
      <c r="S5167" s="18"/>
    </row>
    <row r="5168" spans="1:19" x14ac:dyDescent="0.25">
      <c r="A5168" s="9"/>
      <c r="O5168" s="18"/>
      <c r="P5168" s="18"/>
      <c r="Q5168" s="18"/>
      <c r="R5168" s="18"/>
      <c r="S5168" s="18"/>
    </row>
    <row r="5169" spans="1:19" x14ac:dyDescent="0.25">
      <c r="A5169" s="9"/>
      <c r="O5169" s="18"/>
      <c r="P5169" s="18"/>
      <c r="Q5169" s="18"/>
      <c r="R5169" s="18"/>
      <c r="S5169" s="18"/>
    </row>
    <row r="5170" spans="1:19" x14ac:dyDescent="0.25">
      <c r="A5170" s="9"/>
      <c r="O5170" s="18"/>
      <c r="P5170" s="18"/>
      <c r="Q5170" s="18"/>
      <c r="R5170" s="18"/>
      <c r="S5170" s="18"/>
    </row>
    <row r="5171" spans="1:19" x14ac:dyDescent="0.25">
      <c r="A5171" s="9"/>
      <c r="O5171" s="18"/>
      <c r="P5171" s="18"/>
      <c r="Q5171" s="18"/>
      <c r="R5171" s="18"/>
      <c r="S5171" s="18"/>
    </row>
    <row r="5172" spans="1:19" x14ac:dyDescent="0.25">
      <c r="A5172" s="9"/>
      <c r="O5172" s="18"/>
      <c r="P5172" s="18"/>
      <c r="Q5172" s="18"/>
      <c r="R5172" s="18"/>
      <c r="S5172" s="18"/>
    </row>
    <row r="5173" spans="1:19" x14ac:dyDescent="0.25">
      <c r="A5173" s="9"/>
      <c r="O5173" s="18"/>
      <c r="P5173" s="18"/>
      <c r="Q5173" s="18"/>
      <c r="R5173" s="18"/>
      <c r="S5173" s="18"/>
    </row>
    <row r="5174" spans="1:19" x14ac:dyDescent="0.25">
      <c r="A5174" s="9"/>
      <c r="O5174" s="18"/>
      <c r="P5174" s="18"/>
      <c r="Q5174" s="18"/>
      <c r="R5174" s="18"/>
      <c r="S5174" s="18"/>
    </row>
    <row r="5175" spans="1:19" x14ac:dyDescent="0.25">
      <c r="A5175" s="9"/>
      <c r="O5175" s="18"/>
      <c r="P5175" s="18"/>
      <c r="Q5175" s="18"/>
      <c r="R5175" s="18"/>
      <c r="S5175" s="18"/>
    </row>
    <row r="5176" spans="1:19" x14ac:dyDescent="0.25">
      <c r="A5176" s="9"/>
      <c r="O5176" s="18"/>
      <c r="P5176" s="18"/>
      <c r="Q5176" s="18"/>
      <c r="R5176" s="18"/>
      <c r="S5176" s="18"/>
    </row>
    <row r="5177" spans="1:19" x14ac:dyDescent="0.25">
      <c r="A5177" s="9"/>
      <c r="O5177" s="18"/>
      <c r="P5177" s="18"/>
      <c r="Q5177" s="18"/>
      <c r="R5177" s="18"/>
      <c r="S5177" s="18"/>
    </row>
    <row r="5178" spans="1:19" x14ac:dyDescent="0.25">
      <c r="A5178" s="9"/>
      <c r="O5178" s="18"/>
      <c r="P5178" s="18"/>
      <c r="Q5178" s="18"/>
      <c r="R5178" s="18"/>
      <c r="S5178" s="18"/>
    </row>
    <row r="5179" spans="1:19" x14ac:dyDescent="0.25">
      <c r="A5179" s="9"/>
      <c r="O5179" s="18"/>
      <c r="P5179" s="18"/>
      <c r="Q5179" s="18"/>
      <c r="R5179" s="18"/>
      <c r="S5179" s="18"/>
    </row>
    <row r="5180" spans="1:19" x14ac:dyDescent="0.25">
      <c r="A5180" s="9"/>
      <c r="O5180" s="18"/>
      <c r="P5180" s="18"/>
      <c r="Q5180" s="18"/>
      <c r="R5180" s="18"/>
      <c r="S5180" s="18"/>
    </row>
    <row r="5181" spans="1:19" x14ac:dyDescent="0.25">
      <c r="A5181" s="9"/>
      <c r="O5181" s="18"/>
      <c r="P5181" s="18"/>
      <c r="Q5181" s="18"/>
      <c r="R5181" s="18"/>
      <c r="S5181" s="18"/>
    </row>
    <row r="5182" spans="1:19" x14ac:dyDescent="0.25">
      <c r="A5182" s="9"/>
      <c r="O5182" s="18"/>
      <c r="P5182" s="18"/>
      <c r="Q5182" s="18"/>
      <c r="R5182" s="18"/>
      <c r="S5182" s="18"/>
    </row>
    <row r="5183" spans="1:19" x14ac:dyDescent="0.25">
      <c r="A5183" s="9"/>
      <c r="O5183" s="18"/>
      <c r="P5183" s="18"/>
      <c r="Q5183" s="18"/>
      <c r="R5183" s="18"/>
      <c r="S5183" s="18"/>
    </row>
    <row r="5184" spans="1:19" x14ac:dyDescent="0.25">
      <c r="A5184" s="9"/>
      <c r="O5184" s="18"/>
      <c r="P5184" s="18"/>
      <c r="Q5184" s="18"/>
      <c r="R5184" s="18"/>
      <c r="S5184" s="18"/>
    </row>
    <row r="5185" spans="1:19" x14ac:dyDescent="0.25">
      <c r="A5185" s="9"/>
      <c r="O5185" s="18"/>
      <c r="P5185" s="18"/>
      <c r="Q5185" s="18"/>
      <c r="R5185" s="18"/>
      <c r="S5185" s="18"/>
    </row>
    <row r="5186" spans="1:19" x14ac:dyDescent="0.25">
      <c r="A5186" s="9"/>
      <c r="O5186" s="18"/>
      <c r="P5186" s="18"/>
      <c r="Q5186" s="18"/>
      <c r="R5186" s="18"/>
      <c r="S5186" s="18"/>
    </row>
    <row r="5187" spans="1:19" x14ac:dyDescent="0.25">
      <c r="A5187" s="9"/>
      <c r="O5187" s="18"/>
      <c r="P5187" s="18"/>
      <c r="Q5187" s="18"/>
      <c r="R5187" s="18"/>
      <c r="S5187" s="18"/>
    </row>
    <row r="5188" spans="1:19" x14ac:dyDescent="0.25">
      <c r="A5188" s="9"/>
      <c r="O5188" s="18"/>
      <c r="P5188" s="18"/>
      <c r="Q5188" s="18"/>
      <c r="R5188" s="18"/>
      <c r="S5188" s="18"/>
    </row>
    <row r="5189" spans="1:19" x14ac:dyDescent="0.25">
      <c r="A5189" s="9"/>
      <c r="O5189" s="18"/>
      <c r="P5189" s="18"/>
      <c r="Q5189" s="18"/>
      <c r="R5189" s="18"/>
      <c r="S5189" s="18"/>
    </row>
    <row r="5190" spans="1:19" x14ac:dyDescent="0.25">
      <c r="A5190" s="9"/>
      <c r="O5190" s="18"/>
      <c r="P5190" s="18"/>
      <c r="Q5190" s="18"/>
      <c r="R5190" s="18"/>
      <c r="S5190" s="18"/>
    </row>
    <row r="5191" spans="1:19" x14ac:dyDescent="0.25">
      <c r="A5191" s="9"/>
      <c r="O5191" s="18"/>
      <c r="P5191" s="18"/>
      <c r="Q5191" s="18"/>
      <c r="R5191" s="18"/>
      <c r="S5191" s="18"/>
    </row>
    <row r="5192" spans="1:19" x14ac:dyDescent="0.25">
      <c r="A5192" s="9"/>
      <c r="O5192" s="18"/>
      <c r="P5192" s="18"/>
      <c r="Q5192" s="18"/>
      <c r="R5192" s="18"/>
      <c r="S5192" s="18"/>
    </row>
    <row r="5193" spans="1:19" x14ac:dyDescent="0.25">
      <c r="A5193" s="9"/>
      <c r="O5193" s="18"/>
      <c r="P5193" s="18"/>
      <c r="Q5193" s="18"/>
      <c r="R5193" s="18"/>
      <c r="S5193" s="18"/>
    </row>
    <row r="5194" spans="1:19" x14ac:dyDescent="0.25">
      <c r="A5194" s="9"/>
      <c r="O5194" s="18"/>
      <c r="P5194" s="18"/>
      <c r="Q5194" s="18"/>
      <c r="R5194" s="18"/>
      <c r="S5194" s="18"/>
    </row>
    <row r="5195" spans="1:19" x14ac:dyDescent="0.25">
      <c r="A5195" s="9"/>
      <c r="O5195" s="18"/>
      <c r="P5195" s="18"/>
      <c r="Q5195" s="18"/>
      <c r="R5195" s="18"/>
      <c r="S5195" s="18"/>
    </row>
    <row r="5196" spans="1:19" x14ac:dyDescent="0.25">
      <c r="A5196" s="9"/>
      <c r="O5196" s="18"/>
      <c r="P5196" s="18"/>
      <c r="Q5196" s="18"/>
      <c r="R5196" s="18"/>
      <c r="S5196" s="18"/>
    </row>
    <row r="5197" spans="1:19" x14ac:dyDescent="0.25">
      <c r="A5197" s="9"/>
      <c r="O5197" s="18"/>
      <c r="P5197" s="18"/>
      <c r="Q5197" s="18"/>
      <c r="R5197" s="18"/>
      <c r="S5197" s="18"/>
    </row>
    <row r="5198" spans="1:19" x14ac:dyDescent="0.25">
      <c r="A5198" s="9"/>
      <c r="O5198" s="18"/>
      <c r="P5198" s="18"/>
      <c r="Q5198" s="18"/>
      <c r="R5198" s="18"/>
      <c r="S5198" s="18"/>
    </row>
    <row r="5199" spans="1:19" x14ac:dyDescent="0.25">
      <c r="A5199" s="9"/>
      <c r="O5199" s="18"/>
      <c r="P5199" s="18"/>
      <c r="Q5199" s="18"/>
      <c r="R5199" s="18"/>
      <c r="S5199" s="18"/>
    </row>
    <row r="5200" spans="1:19" x14ac:dyDescent="0.25">
      <c r="A5200" s="9"/>
      <c r="O5200" s="18"/>
      <c r="P5200" s="18"/>
      <c r="Q5200" s="18"/>
      <c r="R5200" s="18"/>
      <c r="S5200" s="18"/>
    </row>
    <row r="5201" spans="1:19" x14ac:dyDescent="0.25">
      <c r="A5201" s="9"/>
      <c r="O5201" s="18"/>
      <c r="P5201" s="18"/>
      <c r="Q5201" s="18"/>
      <c r="R5201" s="18"/>
      <c r="S5201" s="18"/>
    </row>
    <row r="5202" spans="1:19" x14ac:dyDescent="0.25">
      <c r="A5202" s="9"/>
      <c r="O5202" s="18"/>
      <c r="P5202" s="18"/>
      <c r="Q5202" s="18"/>
      <c r="R5202" s="18"/>
      <c r="S5202" s="18"/>
    </row>
    <row r="5203" spans="1:19" x14ac:dyDescent="0.25">
      <c r="A5203" s="9"/>
      <c r="O5203" s="18"/>
      <c r="P5203" s="18"/>
      <c r="Q5203" s="18"/>
      <c r="R5203" s="18"/>
      <c r="S5203" s="18"/>
    </row>
    <row r="5204" spans="1:19" x14ac:dyDescent="0.25">
      <c r="A5204" s="9"/>
      <c r="O5204" s="18"/>
      <c r="P5204" s="18"/>
      <c r="Q5204" s="18"/>
      <c r="R5204" s="18"/>
      <c r="S5204" s="18"/>
    </row>
    <row r="5205" spans="1:19" x14ac:dyDescent="0.25">
      <c r="A5205" s="9"/>
      <c r="O5205" s="18"/>
      <c r="P5205" s="18"/>
      <c r="Q5205" s="18"/>
      <c r="R5205" s="18"/>
      <c r="S5205" s="18"/>
    </row>
    <row r="5206" spans="1:19" x14ac:dyDescent="0.25">
      <c r="A5206" s="9"/>
      <c r="O5206" s="18"/>
      <c r="P5206" s="18"/>
      <c r="Q5206" s="18"/>
      <c r="R5206" s="18"/>
      <c r="S5206" s="18"/>
    </row>
    <row r="5207" spans="1:19" x14ac:dyDescent="0.25">
      <c r="A5207" s="9"/>
      <c r="O5207" s="18"/>
      <c r="P5207" s="18"/>
      <c r="Q5207" s="18"/>
      <c r="R5207" s="18"/>
      <c r="S5207" s="18"/>
    </row>
    <row r="5208" spans="1:19" x14ac:dyDescent="0.25">
      <c r="A5208" s="9"/>
      <c r="O5208" s="18"/>
      <c r="P5208" s="18"/>
      <c r="Q5208" s="18"/>
      <c r="R5208" s="18"/>
      <c r="S5208" s="18"/>
    </row>
    <row r="5209" spans="1:19" x14ac:dyDescent="0.25">
      <c r="A5209" s="9"/>
      <c r="O5209" s="18"/>
      <c r="P5209" s="18"/>
      <c r="Q5209" s="18"/>
      <c r="R5209" s="18"/>
      <c r="S5209" s="18"/>
    </row>
    <row r="5210" spans="1:19" x14ac:dyDescent="0.25">
      <c r="A5210" s="9"/>
      <c r="O5210" s="18"/>
      <c r="P5210" s="18"/>
      <c r="Q5210" s="18"/>
      <c r="R5210" s="18"/>
      <c r="S5210" s="18"/>
    </row>
    <row r="5211" spans="1:19" x14ac:dyDescent="0.25">
      <c r="A5211" s="9"/>
      <c r="O5211" s="18"/>
      <c r="P5211" s="18"/>
      <c r="Q5211" s="18"/>
      <c r="R5211" s="18"/>
      <c r="S5211" s="18"/>
    </row>
    <row r="5212" spans="1:19" x14ac:dyDescent="0.25">
      <c r="A5212" s="9"/>
      <c r="O5212" s="18"/>
      <c r="P5212" s="18"/>
      <c r="Q5212" s="18"/>
      <c r="R5212" s="18"/>
      <c r="S5212" s="18"/>
    </row>
    <row r="5213" spans="1:19" x14ac:dyDescent="0.25">
      <c r="A5213" s="9"/>
      <c r="O5213" s="18"/>
      <c r="P5213" s="18"/>
      <c r="Q5213" s="18"/>
      <c r="R5213" s="18"/>
      <c r="S5213" s="18"/>
    </row>
    <row r="5214" spans="1:19" x14ac:dyDescent="0.25">
      <c r="A5214" s="9"/>
      <c r="O5214" s="18"/>
      <c r="P5214" s="18"/>
      <c r="Q5214" s="18"/>
      <c r="R5214" s="18"/>
      <c r="S5214" s="18"/>
    </row>
    <row r="5215" spans="1:19" x14ac:dyDescent="0.25">
      <c r="A5215" s="9"/>
      <c r="O5215" s="18"/>
      <c r="P5215" s="18"/>
      <c r="Q5215" s="18"/>
      <c r="R5215" s="18"/>
      <c r="S5215" s="18"/>
    </row>
    <row r="5216" spans="1:19" x14ac:dyDescent="0.25">
      <c r="A5216" s="9"/>
      <c r="O5216" s="18"/>
      <c r="P5216" s="18"/>
      <c r="Q5216" s="18"/>
      <c r="R5216" s="18"/>
      <c r="S5216" s="18"/>
    </row>
    <row r="5217" spans="1:19" x14ac:dyDescent="0.25">
      <c r="A5217" s="9"/>
      <c r="O5217" s="18"/>
      <c r="P5217" s="18"/>
      <c r="Q5217" s="18"/>
      <c r="R5217" s="18"/>
      <c r="S5217" s="18"/>
    </row>
    <row r="5218" spans="1:19" x14ac:dyDescent="0.25">
      <c r="A5218" s="9"/>
      <c r="O5218" s="18"/>
      <c r="P5218" s="18"/>
      <c r="Q5218" s="18"/>
      <c r="R5218" s="18"/>
      <c r="S5218" s="18"/>
    </row>
    <row r="5219" spans="1:19" x14ac:dyDescent="0.25">
      <c r="A5219" s="9"/>
      <c r="O5219" s="18"/>
      <c r="P5219" s="18"/>
      <c r="Q5219" s="18"/>
      <c r="R5219" s="18"/>
      <c r="S5219" s="18"/>
    </row>
    <row r="5220" spans="1:19" x14ac:dyDescent="0.25">
      <c r="A5220" s="9"/>
      <c r="O5220" s="18"/>
      <c r="P5220" s="18"/>
      <c r="Q5220" s="18"/>
      <c r="R5220" s="18"/>
      <c r="S5220" s="18"/>
    </row>
    <row r="5221" spans="1:19" x14ac:dyDescent="0.25">
      <c r="A5221" s="9"/>
      <c r="O5221" s="18"/>
      <c r="P5221" s="18"/>
      <c r="Q5221" s="18"/>
      <c r="R5221" s="18"/>
      <c r="S5221" s="18"/>
    </row>
    <row r="5222" spans="1:19" x14ac:dyDescent="0.25">
      <c r="A5222" s="9"/>
      <c r="O5222" s="18"/>
      <c r="P5222" s="18"/>
      <c r="Q5222" s="18"/>
      <c r="R5222" s="18"/>
      <c r="S5222" s="18"/>
    </row>
    <row r="5223" spans="1:19" x14ac:dyDescent="0.25">
      <c r="A5223" s="9"/>
      <c r="O5223" s="18"/>
      <c r="P5223" s="18"/>
      <c r="Q5223" s="18"/>
      <c r="R5223" s="18"/>
      <c r="S5223" s="18"/>
    </row>
    <row r="5224" spans="1:19" x14ac:dyDescent="0.25">
      <c r="A5224" s="9"/>
      <c r="O5224" s="18"/>
      <c r="P5224" s="18"/>
      <c r="Q5224" s="18"/>
      <c r="R5224" s="18"/>
      <c r="S5224" s="18"/>
    </row>
    <row r="5225" spans="1:19" x14ac:dyDescent="0.25">
      <c r="A5225" s="9"/>
      <c r="O5225" s="18"/>
      <c r="P5225" s="18"/>
      <c r="Q5225" s="18"/>
      <c r="R5225" s="18"/>
      <c r="S5225" s="18"/>
    </row>
    <row r="5226" spans="1:19" x14ac:dyDescent="0.25">
      <c r="A5226" s="9"/>
      <c r="O5226" s="18"/>
      <c r="P5226" s="18"/>
      <c r="Q5226" s="18"/>
      <c r="R5226" s="18"/>
      <c r="S5226" s="18"/>
    </row>
    <row r="5227" spans="1:19" x14ac:dyDescent="0.25">
      <c r="A5227" s="9"/>
      <c r="O5227" s="18"/>
      <c r="P5227" s="18"/>
      <c r="Q5227" s="18"/>
      <c r="R5227" s="18"/>
      <c r="S5227" s="18"/>
    </row>
    <row r="5228" spans="1:19" x14ac:dyDescent="0.25">
      <c r="A5228" s="9"/>
      <c r="O5228" s="18"/>
      <c r="P5228" s="18"/>
      <c r="Q5228" s="18"/>
      <c r="R5228" s="18"/>
      <c r="S5228" s="18"/>
    </row>
    <row r="5229" spans="1:19" x14ac:dyDescent="0.25">
      <c r="A5229" s="9"/>
      <c r="O5229" s="18"/>
      <c r="P5229" s="18"/>
      <c r="Q5229" s="18"/>
      <c r="R5229" s="18"/>
      <c r="S5229" s="18"/>
    </row>
    <row r="5230" spans="1:19" x14ac:dyDescent="0.25">
      <c r="A5230" s="9"/>
      <c r="O5230" s="18"/>
      <c r="P5230" s="18"/>
      <c r="Q5230" s="18"/>
      <c r="R5230" s="18"/>
      <c r="S5230" s="18"/>
    </row>
    <row r="5231" spans="1:19" x14ac:dyDescent="0.25">
      <c r="A5231" s="9"/>
      <c r="O5231" s="18"/>
      <c r="P5231" s="18"/>
      <c r="Q5231" s="18"/>
      <c r="R5231" s="18"/>
      <c r="S5231" s="18"/>
    </row>
    <row r="5232" spans="1:19" x14ac:dyDescent="0.25">
      <c r="A5232" s="9"/>
      <c r="O5232" s="18"/>
      <c r="P5232" s="18"/>
      <c r="Q5232" s="18"/>
      <c r="R5232" s="18"/>
      <c r="S5232" s="18"/>
    </row>
    <row r="5233" spans="1:19" x14ac:dyDescent="0.25">
      <c r="A5233" s="9"/>
      <c r="O5233" s="18"/>
      <c r="P5233" s="18"/>
      <c r="Q5233" s="18"/>
      <c r="R5233" s="18"/>
      <c r="S5233" s="18"/>
    </row>
    <row r="5234" spans="1:19" x14ac:dyDescent="0.25">
      <c r="A5234" s="9"/>
      <c r="O5234" s="18"/>
      <c r="P5234" s="18"/>
      <c r="Q5234" s="18"/>
      <c r="R5234" s="18"/>
      <c r="S5234" s="18"/>
    </row>
    <row r="5235" spans="1:19" x14ac:dyDescent="0.25">
      <c r="A5235" s="9"/>
      <c r="O5235" s="18"/>
      <c r="P5235" s="18"/>
      <c r="Q5235" s="18"/>
      <c r="R5235" s="18"/>
      <c r="S5235" s="18"/>
    </row>
    <row r="5236" spans="1:19" x14ac:dyDescent="0.25">
      <c r="A5236" s="9"/>
      <c r="O5236" s="18"/>
      <c r="P5236" s="18"/>
      <c r="Q5236" s="18"/>
      <c r="R5236" s="18"/>
      <c r="S5236" s="18"/>
    </row>
    <row r="5237" spans="1:19" x14ac:dyDescent="0.25">
      <c r="A5237" s="9"/>
      <c r="O5237" s="18"/>
      <c r="P5237" s="18"/>
      <c r="Q5237" s="18"/>
      <c r="R5237" s="18"/>
      <c r="S5237" s="18"/>
    </row>
    <row r="5238" spans="1:19" x14ac:dyDescent="0.25">
      <c r="A5238" s="9"/>
      <c r="O5238" s="18"/>
      <c r="P5238" s="18"/>
      <c r="Q5238" s="18"/>
      <c r="R5238" s="18"/>
      <c r="S5238" s="18"/>
    </row>
    <row r="5239" spans="1:19" x14ac:dyDescent="0.25">
      <c r="A5239" s="9"/>
      <c r="O5239" s="18"/>
      <c r="P5239" s="18"/>
      <c r="Q5239" s="18"/>
      <c r="R5239" s="18"/>
      <c r="S5239" s="18"/>
    </row>
    <row r="5240" spans="1:19" x14ac:dyDescent="0.25">
      <c r="A5240" s="9"/>
      <c r="O5240" s="18"/>
      <c r="P5240" s="18"/>
      <c r="Q5240" s="18"/>
      <c r="R5240" s="18"/>
      <c r="S5240" s="18"/>
    </row>
    <row r="5241" spans="1:19" x14ac:dyDescent="0.25">
      <c r="A5241" s="9"/>
      <c r="O5241" s="18"/>
      <c r="P5241" s="18"/>
      <c r="Q5241" s="18"/>
      <c r="R5241" s="18"/>
      <c r="S5241" s="18"/>
    </row>
    <row r="5242" spans="1:19" x14ac:dyDescent="0.25">
      <c r="A5242" s="9"/>
      <c r="O5242" s="18"/>
      <c r="P5242" s="18"/>
      <c r="Q5242" s="18"/>
      <c r="R5242" s="18"/>
      <c r="S5242" s="18"/>
    </row>
    <row r="5243" spans="1:19" x14ac:dyDescent="0.25">
      <c r="A5243" s="9"/>
      <c r="O5243" s="18"/>
      <c r="P5243" s="18"/>
      <c r="Q5243" s="18"/>
      <c r="R5243" s="18"/>
      <c r="S5243" s="18"/>
    </row>
    <row r="5244" spans="1:19" x14ac:dyDescent="0.25">
      <c r="A5244" s="9"/>
      <c r="O5244" s="18"/>
      <c r="P5244" s="18"/>
      <c r="Q5244" s="18"/>
      <c r="R5244" s="18"/>
      <c r="S5244" s="18"/>
    </row>
    <row r="5245" spans="1:19" x14ac:dyDescent="0.25">
      <c r="A5245" s="9"/>
      <c r="O5245" s="18"/>
      <c r="P5245" s="18"/>
      <c r="Q5245" s="18"/>
      <c r="R5245" s="18"/>
      <c r="S5245" s="18"/>
    </row>
    <row r="5246" spans="1:19" x14ac:dyDescent="0.25">
      <c r="A5246" s="9"/>
      <c r="O5246" s="18"/>
      <c r="P5246" s="18"/>
      <c r="Q5246" s="18"/>
      <c r="R5246" s="18"/>
      <c r="S5246" s="18"/>
    </row>
    <row r="5247" spans="1:19" x14ac:dyDescent="0.25">
      <c r="A5247" s="9"/>
      <c r="O5247" s="18"/>
      <c r="P5247" s="18"/>
      <c r="Q5247" s="18"/>
      <c r="R5247" s="18"/>
      <c r="S5247" s="18"/>
    </row>
    <row r="5248" spans="1:19" x14ac:dyDescent="0.25">
      <c r="A5248" s="9"/>
      <c r="O5248" s="18"/>
      <c r="P5248" s="18"/>
      <c r="Q5248" s="18"/>
      <c r="R5248" s="18"/>
      <c r="S5248" s="18"/>
    </row>
    <row r="5249" spans="1:19" x14ac:dyDescent="0.25">
      <c r="A5249" s="9"/>
      <c r="O5249" s="18"/>
      <c r="P5249" s="18"/>
      <c r="Q5249" s="18"/>
      <c r="R5249" s="18"/>
      <c r="S5249" s="18"/>
    </row>
    <row r="5250" spans="1:19" x14ac:dyDescent="0.25">
      <c r="A5250" s="9"/>
      <c r="O5250" s="18"/>
      <c r="P5250" s="18"/>
      <c r="Q5250" s="18"/>
      <c r="R5250" s="18"/>
      <c r="S5250" s="18"/>
    </row>
    <row r="5251" spans="1:19" x14ac:dyDescent="0.25">
      <c r="A5251" s="9"/>
      <c r="O5251" s="18"/>
      <c r="P5251" s="18"/>
      <c r="Q5251" s="18"/>
      <c r="R5251" s="18"/>
      <c r="S5251" s="18"/>
    </row>
    <row r="5252" spans="1:19" x14ac:dyDescent="0.25">
      <c r="A5252" s="9"/>
      <c r="O5252" s="18"/>
      <c r="P5252" s="18"/>
      <c r="Q5252" s="18"/>
      <c r="R5252" s="18"/>
      <c r="S5252" s="18"/>
    </row>
    <row r="5253" spans="1:19" x14ac:dyDescent="0.25">
      <c r="A5253" s="9"/>
      <c r="O5253" s="18"/>
      <c r="P5253" s="18"/>
      <c r="Q5253" s="18"/>
      <c r="R5253" s="18"/>
      <c r="S5253" s="18"/>
    </row>
    <row r="5254" spans="1:19" x14ac:dyDescent="0.25">
      <c r="A5254" s="9"/>
      <c r="O5254" s="18"/>
      <c r="P5254" s="18"/>
      <c r="Q5254" s="18"/>
      <c r="R5254" s="18"/>
      <c r="S5254" s="18"/>
    </row>
    <row r="5255" spans="1:19" x14ac:dyDescent="0.25">
      <c r="A5255" s="9"/>
      <c r="O5255" s="18"/>
      <c r="P5255" s="18"/>
      <c r="Q5255" s="18"/>
      <c r="R5255" s="18"/>
      <c r="S5255" s="18"/>
    </row>
    <row r="5256" spans="1:19" x14ac:dyDescent="0.25">
      <c r="A5256" s="9"/>
      <c r="O5256" s="18"/>
      <c r="P5256" s="18"/>
      <c r="Q5256" s="18"/>
      <c r="R5256" s="18"/>
      <c r="S5256" s="18"/>
    </row>
    <row r="5257" spans="1:19" x14ac:dyDescent="0.25">
      <c r="A5257" s="9"/>
      <c r="O5257" s="18"/>
      <c r="P5257" s="18"/>
      <c r="Q5257" s="18"/>
      <c r="R5257" s="18"/>
      <c r="S5257" s="18"/>
    </row>
    <row r="5258" spans="1:19" x14ac:dyDescent="0.25">
      <c r="A5258" s="9"/>
      <c r="O5258" s="18"/>
      <c r="P5258" s="18"/>
      <c r="Q5258" s="18"/>
      <c r="R5258" s="18"/>
      <c r="S5258" s="18"/>
    </row>
    <row r="5259" spans="1:19" x14ac:dyDescent="0.25">
      <c r="A5259" s="9"/>
      <c r="O5259" s="18"/>
      <c r="P5259" s="18"/>
      <c r="Q5259" s="18"/>
      <c r="R5259" s="18"/>
      <c r="S5259" s="18"/>
    </row>
    <row r="5260" spans="1:19" x14ac:dyDescent="0.25">
      <c r="A5260" s="9"/>
      <c r="O5260" s="18"/>
      <c r="P5260" s="18"/>
      <c r="Q5260" s="18"/>
      <c r="R5260" s="18"/>
      <c r="S5260" s="18"/>
    </row>
    <row r="5261" spans="1:19" x14ac:dyDescent="0.25">
      <c r="A5261" s="9"/>
      <c r="O5261" s="18"/>
      <c r="P5261" s="18"/>
      <c r="Q5261" s="18"/>
      <c r="R5261" s="18"/>
      <c r="S5261" s="18"/>
    </row>
    <row r="5262" spans="1:19" x14ac:dyDescent="0.25">
      <c r="A5262" s="9"/>
      <c r="O5262" s="18"/>
      <c r="P5262" s="18"/>
      <c r="Q5262" s="18"/>
      <c r="R5262" s="18"/>
      <c r="S5262" s="18"/>
    </row>
    <row r="5263" spans="1:19" x14ac:dyDescent="0.25">
      <c r="A5263" s="9"/>
      <c r="O5263" s="18"/>
      <c r="P5263" s="18"/>
      <c r="Q5263" s="18"/>
      <c r="R5263" s="18"/>
      <c r="S5263" s="18"/>
    </row>
    <row r="5264" spans="1:19" x14ac:dyDescent="0.25">
      <c r="A5264" s="9"/>
      <c r="O5264" s="18"/>
      <c r="P5264" s="18"/>
      <c r="Q5264" s="18"/>
      <c r="R5264" s="18"/>
      <c r="S5264" s="18"/>
    </row>
    <row r="5265" spans="1:19" x14ac:dyDescent="0.25">
      <c r="A5265" s="9"/>
      <c r="O5265" s="18"/>
      <c r="P5265" s="18"/>
      <c r="Q5265" s="18"/>
      <c r="R5265" s="18"/>
      <c r="S5265" s="18"/>
    </row>
    <row r="5266" spans="1:19" x14ac:dyDescent="0.25">
      <c r="A5266" s="9"/>
      <c r="O5266" s="18"/>
      <c r="P5266" s="18"/>
      <c r="Q5266" s="18"/>
      <c r="R5266" s="18"/>
      <c r="S5266" s="18"/>
    </row>
    <row r="5267" spans="1:19" x14ac:dyDescent="0.25">
      <c r="A5267" s="9"/>
      <c r="O5267" s="18"/>
      <c r="P5267" s="18"/>
      <c r="Q5267" s="18"/>
      <c r="R5267" s="18"/>
      <c r="S5267" s="18"/>
    </row>
    <row r="5268" spans="1:19" x14ac:dyDescent="0.25">
      <c r="A5268" s="9"/>
      <c r="O5268" s="18"/>
      <c r="P5268" s="18"/>
      <c r="Q5268" s="18"/>
      <c r="R5268" s="18"/>
      <c r="S5268" s="18"/>
    </row>
    <row r="5269" spans="1:19" x14ac:dyDescent="0.25">
      <c r="A5269" s="9"/>
      <c r="O5269" s="18"/>
      <c r="P5269" s="18"/>
      <c r="Q5269" s="18"/>
      <c r="R5269" s="18"/>
      <c r="S5269" s="18"/>
    </row>
    <row r="5270" spans="1:19" x14ac:dyDescent="0.25">
      <c r="A5270" s="9"/>
      <c r="O5270" s="18"/>
      <c r="P5270" s="18"/>
      <c r="Q5270" s="18"/>
      <c r="R5270" s="18"/>
      <c r="S5270" s="18"/>
    </row>
    <row r="5271" spans="1:19" x14ac:dyDescent="0.25">
      <c r="A5271" s="9"/>
      <c r="O5271" s="18"/>
      <c r="P5271" s="18"/>
      <c r="Q5271" s="18"/>
      <c r="R5271" s="18"/>
      <c r="S5271" s="18"/>
    </row>
    <row r="5272" spans="1:19" x14ac:dyDescent="0.25">
      <c r="A5272" s="9"/>
      <c r="O5272" s="18"/>
      <c r="P5272" s="18"/>
      <c r="Q5272" s="18"/>
      <c r="R5272" s="18"/>
      <c r="S5272" s="18"/>
    </row>
    <row r="5273" spans="1:19" x14ac:dyDescent="0.25">
      <c r="A5273" s="9"/>
      <c r="O5273" s="18"/>
      <c r="P5273" s="18"/>
      <c r="Q5273" s="18"/>
      <c r="R5273" s="18"/>
      <c r="S5273" s="18"/>
    </row>
    <row r="5274" spans="1:19" x14ac:dyDescent="0.25">
      <c r="A5274" s="9"/>
      <c r="O5274" s="18"/>
      <c r="P5274" s="18"/>
      <c r="Q5274" s="18"/>
      <c r="R5274" s="18"/>
      <c r="S5274" s="18"/>
    </row>
    <row r="5275" spans="1:19" x14ac:dyDescent="0.25">
      <c r="A5275" s="9"/>
      <c r="O5275" s="18"/>
      <c r="P5275" s="18"/>
      <c r="Q5275" s="18"/>
      <c r="R5275" s="18"/>
      <c r="S5275" s="18"/>
    </row>
    <row r="5276" spans="1:19" x14ac:dyDescent="0.25">
      <c r="A5276" s="9"/>
      <c r="O5276" s="18"/>
      <c r="P5276" s="18"/>
      <c r="Q5276" s="18"/>
      <c r="R5276" s="18"/>
      <c r="S5276" s="18"/>
    </row>
    <row r="5277" spans="1:19" x14ac:dyDescent="0.25">
      <c r="A5277" s="9"/>
      <c r="O5277" s="18"/>
      <c r="P5277" s="18"/>
      <c r="Q5277" s="18"/>
      <c r="R5277" s="18"/>
      <c r="S5277" s="18"/>
    </row>
    <row r="5278" spans="1:19" x14ac:dyDescent="0.25">
      <c r="A5278" s="9"/>
      <c r="O5278" s="18"/>
      <c r="P5278" s="18"/>
      <c r="Q5278" s="18"/>
      <c r="R5278" s="18"/>
      <c r="S5278" s="18"/>
    </row>
    <row r="5279" spans="1:19" x14ac:dyDescent="0.25">
      <c r="A5279" s="9"/>
      <c r="O5279" s="18"/>
      <c r="P5279" s="18"/>
      <c r="Q5279" s="18"/>
      <c r="R5279" s="18"/>
      <c r="S5279" s="18"/>
    </row>
    <row r="5280" spans="1:19" x14ac:dyDescent="0.25">
      <c r="A5280" s="9"/>
      <c r="O5280" s="18"/>
      <c r="P5280" s="18"/>
      <c r="Q5280" s="18"/>
      <c r="R5280" s="18"/>
      <c r="S5280" s="18"/>
    </row>
    <row r="5281" spans="1:19" x14ac:dyDescent="0.25">
      <c r="A5281" s="9"/>
      <c r="O5281" s="18"/>
      <c r="P5281" s="18"/>
      <c r="Q5281" s="18"/>
      <c r="R5281" s="18"/>
      <c r="S5281" s="18"/>
    </row>
    <row r="5282" spans="1:19" x14ac:dyDescent="0.25">
      <c r="A5282" s="9"/>
      <c r="O5282" s="18"/>
      <c r="P5282" s="18"/>
      <c r="Q5282" s="18"/>
      <c r="R5282" s="18"/>
      <c r="S5282" s="18"/>
    </row>
    <row r="5283" spans="1:19" x14ac:dyDescent="0.25">
      <c r="A5283" s="9"/>
      <c r="O5283" s="18"/>
      <c r="P5283" s="18"/>
      <c r="Q5283" s="18"/>
      <c r="R5283" s="18"/>
      <c r="S5283" s="18"/>
    </row>
    <row r="5284" spans="1:19" x14ac:dyDescent="0.25">
      <c r="A5284" s="9"/>
      <c r="O5284" s="18"/>
      <c r="P5284" s="18"/>
      <c r="Q5284" s="18"/>
      <c r="R5284" s="18"/>
      <c r="S5284" s="18"/>
    </row>
    <row r="5285" spans="1:19" x14ac:dyDescent="0.25">
      <c r="A5285" s="9"/>
      <c r="O5285" s="18"/>
      <c r="P5285" s="18"/>
      <c r="Q5285" s="18"/>
      <c r="R5285" s="18"/>
      <c r="S5285" s="18"/>
    </row>
    <row r="5286" spans="1:19" x14ac:dyDescent="0.25">
      <c r="A5286" s="9"/>
      <c r="O5286" s="18"/>
      <c r="P5286" s="18"/>
      <c r="Q5286" s="18"/>
      <c r="R5286" s="18"/>
      <c r="S5286" s="18"/>
    </row>
    <row r="5287" spans="1:19" x14ac:dyDescent="0.25">
      <c r="A5287" s="9"/>
      <c r="O5287" s="18"/>
      <c r="P5287" s="18"/>
      <c r="Q5287" s="18"/>
      <c r="R5287" s="18"/>
      <c r="S5287" s="18"/>
    </row>
    <row r="5288" spans="1:19" x14ac:dyDescent="0.25">
      <c r="A5288" s="9"/>
      <c r="O5288" s="18"/>
      <c r="P5288" s="18"/>
      <c r="Q5288" s="18"/>
      <c r="R5288" s="18"/>
      <c r="S5288" s="18"/>
    </row>
    <row r="5289" spans="1:19" x14ac:dyDescent="0.25">
      <c r="A5289" s="9"/>
      <c r="O5289" s="18"/>
      <c r="P5289" s="18"/>
      <c r="Q5289" s="18"/>
      <c r="R5289" s="18"/>
      <c r="S5289" s="18"/>
    </row>
    <row r="5290" spans="1:19" x14ac:dyDescent="0.25">
      <c r="A5290" s="9"/>
      <c r="O5290" s="18"/>
      <c r="P5290" s="18"/>
      <c r="Q5290" s="18"/>
      <c r="R5290" s="18"/>
      <c r="S5290" s="18"/>
    </row>
    <row r="5291" spans="1:19" x14ac:dyDescent="0.25">
      <c r="A5291" s="9"/>
      <c r="O5291" s="18"/>
      <c r="P5291" s="18"/>
      <c r="Q5291" s="18"/>
      <c r="R5291" s="18"/>
      <c r="S5291" s="18"/>
    </row>
    <row r="5292" spans="1:19" x14ac:dyDescent="0.25">
      <c r="A5292" s="9"/>
      <c r="O5292" s="18"/>
      <c r="P5292" s="18"/>
      <c r="Q5292" s="18"/>
      <c r="R5292" s="18"/>
      <c r="S5292" s="18"/>
    </row>
    <row r="5293" spans="1:19" x14ac:dyDescent="0.25">
      <c r="A5293" s="9"/>
      <c r="O5293" s="18"/>
      <c r="P5293" s="18"/>
      <c r="Q5293" s="18"/>
      <c r="R5293" s="18"/>
      <c r="S5293" s="18"/>
    </row>
    <row r="5294" spans="1:19" x14ac:dyDescent="0.25">
      <c r="A5294" s="9"/>
      <c r="O5294" s="18"/>
      <c r="P5294" s="18"/>
      <c r="Q5294" s="18"/>
      <c r="R5294" s="18"/>
      <c r="S5294" s="18"/>
    </row>
    <row r="5295" spans="1:19" x14ac:dyDescent="0.25">
      <c r="A5295" s="9"/>
      <c r="O5295" s="18"/>
      <c r="P5295" s="18"/>
      <c r="Q5295" s="18"/>
      <c r="R5295" s="18"/>
      <c r="S5295" s="18"/>
    </row>
    <row r="5296" spans="1:19" x14ac:dyDescent="0.25">
      <c r="A5296" s="9"/>
      <c r="O5296" s="18"/>
      <c r="P5296" s="18"/>
      <c r="Q5296" s="18"/>
      <c r="R5296" s="18"/>
      <c r="S5296" s="18"/>
    </row>
    <row r="5297" spans="1:19" x14ac:dyDescent="0.25">
      <c r="A5297" s="9"/>
      <c r="O5297" s="18"/>
      <c r="P5297" s="18"/>
      <c r="Q5297" s="18"/>
      <c r="R5297" s="18"/>
      <c r="S5297" s="18"/>
    </row>
    <row r="5298" spans="1:19" x14ac:dyDescent="0.25">
      <c r="A5298" s="9"/>
      <c r="O5298" s="18"/>
      <c r="P5298" s="18"/>
      <c r="Q5298" s="18"/>
      <c r="R5298" s="18"/>
      <c r="S5298" s="18"/>
    </row>
    <row r="5299" spans="1:19" x14ac:dyDescent="0.25">
      <c r="A5299" s="9"/>
      <c r="O5299" s="18"/>
      <c r="P5299" s="18"/>
      <c r="Q5299" s="18"/>
      <c r="R5299" s="18"/>
      <c r="S5299" s="18"/>
    </row>
    <row r="5300" spans="1:19" x14ac:dyDescent="0.25">
      <c r="A5300" s="9"/>
      <c r="O5300" s="18"/>
      <c r="P5300" s="18"/>
      <c r="Q5300" s="18"/>
      <c r="R5300" s="18"/>
      <c r="S5300" s="18"/>
    </row>
    <row r="5301" spans="1:19" x14ac:dyDescent="0.25">
      <c r="A5301" s="9"/>
      <c r="O5301" s="18"/>
      <c r="P5301" s="18"/>
      <c r="Q5301" s="18"/>
      <c r="R5301" s="18"/>
      <c r="S5301" s="18"/>
    </row>
    <row r="5302" spans="1:19" x14ac:dyDescent="0.25">
      <c r="A5302" s="9"/>
      <c r="O5302" s="18"/>
      <c r="P5302" s="18"/>
      <c r="Q5302" s="18"/>
      <c r="R5302" s="18"/>
      <c r="S5302" s="18"/>
    </row>
    <row r="5303" spans="1:19" x14ac:dyDescent="0.25">
      <c r="A5303" s="9"/>
      <c r="O5303" s="18"/>
      <c r="P5303" s="18"/>
      <c r="Q5303" s="18"/>
      <c r="R5303" s="18"/>
      <c r="S5303" s="18"/>
    </row>
    <row r="5304" spans="1:19" x14ac:dyDescent="0.25">
      <c r="A5304" s="9"/>
      <c r="O5304" s="18"/>
      <c r="P5304" s="18"/>
      <c r="Q5304" s="18"/>
      <c r="R5304" s="18"/>
      <c r="S5304" s="18"/>
    </row>
    <row r="5305" spans="1:19" x14ac:dyDescent="0.25">
      <c r="A5305" s="9"/>
      <c r="O5305" s="18"/>
      <c r="P5305" s="18"/>
      <c r="Q5305" s="18"/>
      <c r="R5305" s="18"/>
      <c r="S5305" s="18"/>
    </row>
    <row r="5306" spans="1:19" x14ac:dyDescent="0.25">
      <c r="A5306" s="9"/>
      <c r="O5306" s="18"/>
      <c r="P5306" s="18"/>
      <c r="Q5306" s="18"/>
      <c r="R5306" s="18"/>
      <c r="S5306" s="18"/>
    </row>
    <row r="5307" spans="1:19" x14ac:dyDescent="0.25">
      <c r="A5307" s="9"/>
      <c r="O5307" s="18"/>
      <c r="P5307" s="18"/>
      <c r="Q5307" s="18"/>
      <c r="R5307" s="18"/>
      <c r="S5307" s="18"/>
    </row>
    <row r="5308" spans="1:19" x14ac:dyDescent="0.25">
      <c r="A5308" s="9"/>
      <c r="O5308" s="18"/>
      <c r="P5308" s="18"/>
      <c r="Q5308" s="18"/>
      <c r="R5308" s="18"/>
      <c r="S5308" s="18"/>
    </row>
    <row r="5309" spans="1:19" x14ac:dyDescent="0.25">
      <c r="A5309" s="9"/>
      <c r="O5309" s="18"/>
      <c r="P5309" s="18"/>
      <c r="Q5309" s="18"/>
      <c r="R5309" s="18"/>
      <c r="S5309" s="18"/>
    </row>
    <row r="5310" spans="1:19" x14ac:dyDescent="0.25">
      <c r="A5310" s="9"/>
      <c r="O5310" s="18"/>
      <c r="P5310" s="18"/>
      <c r="Q5310" s="18"/>
      <c r="R5310" s="18"/>
      <c r="S5310" s="18"/>
    </row>
    <row r="5311" spans="1:19" x14ac:dyDescent="0.25">
      <c r="A5311" s="9"/>
      <c r="O5311" s="18"/>
      <c r="P5311" s="18"/>
      <c r="Q5311" s="18"/>
      <c r="R5311" s="18"/>
      <c r="S5311" s="18"/>
    </row>
    <row r="5312" spans="1:19" x14ac:dyDescent="0.25">
      <c r="A5312" s="9"/>
      <c r="O5312" s="18"/>
      <c r="P5312" s="18"/>
      <c r="Q5312" s="18"/>
      <c r="R5312" s="18"/>
      <c r="S5312" s="18"/>
    </row>
    <row r="5313" spans="1:19" x14ac:dyDescent="0.25">
      <c r="A5313" s="9"/>
      <c r="O5313" s="18"/>
      <c r="P5313" s="18"/>
      <c r="Q5313" s="18"/>
      <c r="R5313" s="18"/>
      <c r="S5313" s="18"/>
    </row>
    <row r="5314" spans="1:19" x14ac:dyDescent="0.25">
      <c r="A5314" s="9"/>
      <c r="O5314" s="18"/>
      <c r="P5314" s="18"/>
      <c r="Q5314" s="18"/>
      <c r="R5314" s="18"/>
      <c r="S5314" s="18"/>
    </row>
    <row r="5315" spans="1:19" x14ac:dyDescent="0.25">
      <c r="A5315" s="9"/>
      <c r="O5315" s="18"/>
      <c r="P5315" s="18"/>
      <c r="Q5315" s="18"/>
      <c r="R5315" s="18"/>
      <c r="S5315" s="18"/>
    </row>
    <row r="5316" spans="1:19" x14ac:dyDescent="0.25">
      <c r="A5316" s="9"/>
      <c r="O5316" s="18"/>
      <c r="P5316" s="18"/>
      <c r="Q5316" s="18"/>
      <c r="R5316" s="18"/>
      <c r="S5316" s="18"/>
    </row>
    <row r="5317" spans="1:19" x14ac:dyDescent="0.25">
      <c r="A5317" s="9"/>
      <c r="O5317" s="18"/>
      <c r="P5317" s="18"/>
      <c r="Q5317" s="18"/>
      <c r="R5317" s="18"/>
      <c r="S5317" s="18"/>
    </row>
    <row r="5318" spans="1:19" x14ac:dyDescent="0.25">
      <c r="A5318" s="9"/>
      <c r="O5318" s="18"/>
      <c r="P5318" s="18"/>
      <c r="Q5318" s="18"/>
      <c r="R5318" s="18"/>
      <c r="S5318" s="18"/>
    </row>
    <row r="5319" spans="1:19" x14ac:dyDescent="0.25">
      <c r="A5319" s="9"/>
      <c r="O5319" s="18"/>
      <c r="P5319" s="18"/>
      <c r="Q5319" s="18"/>
      <c r="R5319" s="18"/>
      <c r="S5319" s="18"/>
    </row>
    <row r="5320" spans="1:19" x14ac:dyDescent="0.25">
      <c r="A5320" s="9"/>
      <c r="O5320" s="18"/>
      <c r="P5320" s="18"/>
      <c r="Q5320" s="18"/>
      <c r="R5320" s="18"/>
      <c r="S5320" s="18"/>
    </row>
    <row r="5321" spans="1:19" x14ac:dyDescent="0.25">
      <c r="A5321" s="9"/>
      <c r="O5321" s="18"/>
      <c r="P5321" s="18"/>
      <c r="Q5321" s="18"/>
      <c r="R5321" s="18"/>
      <c r="S5321" s="18"/>
    </row>
    <row r="5322" spans="1:19" x14ac:dyDescent="0.25">
      <c r="A5322" s="9"/>
      <c r="O5322" s="18"/>
      <c r="P5322" s="18"/>
      <c r="Q5322" s="18"/>
      <c r="R5322" s="18"/>
      <c r="S5322" s="18"/>
    </row>
    <row r="5323" spans="1:19" x14ac:dyDescent="0.25">
      <c r="A5323" s="9"/>
      <c r="O5323" s="18"/>
      <c r="P5323" s="18"/>
      <c r="Q5323" s="18"/>
      <c r="R5323" s="18"/>
      <c r="S5323" s="18"/>
    </row>
    <row r="5324" spans="1:19" x14ac:dyDescent="0.25">
      <c r="A5324" s="9"/>
      <c r="O5324" s="18"/>
      <c r="P5324" s="18"/>
      <c r="Q5324" s="18"/>
      <c r="R5324" s="18"/>
      <c r="S5324" s="18"/>
    </row>
    <row r="5325" spans="1:19" x14ac:dyDescent="0.25">
      <c r="A5325" s="9"/>
      <c r="O5325" s="18"/>
      <c r="P5325" s="18"/>
      <c r="Q5325" s="18"/>
      <c r="R5325" s="18"/>
      <c r="S5325" s="18"/>
    </row>
    <row r="5326" spans="1:19" x14ac:dyDescent="0.25">
      <c r="A5326" s="9"/>
      <c r="O5326" s="18"/>
      <c r="P5326" s="18"/>
      <c r="Q5326" s="18"/>
      <c r="R5326" s="18"/>
      <c r="S5326" s="18"/>
    </row>
    <row r="5327" spans="1:19" x14ac:dyDescent="0.25">
      <c r="A5327" s="9"/>
      <c r="O5327" s="18"/>
      <c r="P5327" s="18"/>
      <c r="Q5327" s="18"/>
      <c r="R5327" s="18"/>
      <c r="S5327" s="18"/>
    </row>
    <row r="5328" spans="1:19" x14ac:dyDescent="0.25">
      <c r="A5328" s="9"/>
      <c r="O5328" s="18"/>
      <c r="P5328" s="18"/>
      <c r="Q5328" s="18"/>
      <c r="R5328" s="18"/>
      <c r="S5328" s="18"/>
    </row>
    <row r="5329" spans="1:19" x14ac:dyDescent="0.25">
      <c r="A5329" s="9"/>
      <c r="O5329" s="18"/>
      <c r="P5329" s="18"/>
      <c r="Q5329" s="18"/>
      <c r="R5329" s="18"/>
      <c r="S5329" s="18"/>
    </row>
    <row r="5330" spans="1:19" x14ac:dyDescent="0.25">
      <c r="A5330" s="9"/>
      <c r="O5330" s="18"/>
      <c r="P5330" s="18"/>
      <c r="Q5330" s="18"/>
      <c r="R5330" s="18"/>
      <c r="S5330" s="18"/>
    </row>
    <row r="5331" spans="1:19" x14ac:dyDescent="0.25">
      <c r="A5331" s="9"/>
      <c r="O5331" s="18"/>
      <c r="P5331" s="18"/>
      <c r="Q5331" s="18"/>
      <c r="R5331" s="18"/>
      <c r="S5331" s="18"/>
    </row>
    <row r="5332" spans="1:19" x14ac:dyDescent="0.25">
      <c r="A5332" s="9"/>
      <c r="O5332" s="18"/>
      <c r="P5332" s="18"/>
      <c r="Q5332" s="18"/>
      <c r="R5332" s="18"/>
      <c r="S5332" s="18"/>
    </row>
    <row r="5333" spans="1:19" x14ac:dyDescent="0.25">
      <c r="A5333" s="9"/>
      <c r="O5333" s="18"/>
      <c r="P5333" s="18"/>
      <c r="Q5333" s="18"/>
      <c r="R5333" s="18"/>
      <c r="S5333" s="18"/>
    </row>
    <row r="5334" spans="1:19" x14ac:dyDescent="0.25">
      <c r="A5334" s="9"/>
      <c r="O5334" s="18"/>
      <c r="P5334" s="18"/>
      <c r="Q5334" s="18"/>
      <c r="R5334" s="18"/>
      <c r="S5334" s="18"/>
    </row>
    <row r="5335" spans="1:19" x14ac:dyDescent="0.25">
      <c r="A5335" s="9"/>
      <c r="O5335" s="18"/>
      <c r="P5335" s="18"/>
      <c r="Q5335" s="18"/>
      <c r="R5335" s="18"/>
      <c r="S5335" s="18"/>
    </row>
    <row r="5336" spans="1:19" x14ac:dyDescent="0.25">
      <c r="A5336" s="9"/>
      <c r="O5336" s="18"/>
      <c r="P5336" s="18"/>
      <c r="Q5336" s="18"/>
      <c r="R5336" s="18"/>
      <c r="S5336" s="18"/>
    </row>
    <row r="5337" spans="1:19" x14ac:dyDescent="0.25">
      <c r="A5337" s="9"/>
      <c r="O5337" s="18"/>
      <c r="P5337" s="18"/>
      <c r="Q5337" s="18"/>
      <c r="R5337" s="18"/>
      <c r="S5337" s="18"/>
    </row>
    <row r="5338" spans="1:19" x14ac:dyDescent="0.25">
      <c r="A5338" s="9"/>
      <c r="O5338" s="18"/>
      <c r="P5338" s="18"/>
      <c r="Q5338" s="18"/>
      <c r="R5338" s="18"/>
      <c r="S5338" s="18"/>
    </row>
    <row r="5339" spans="1:19" x14ac:dyDescent="0.25">
      <c r="A5339" s="9"/>
      <c r="O5339" s="18"/>
      <c r="P5339" s="18"/>
      <c r="Q5339" s="18"/>
      <c r="R5339" s="18"/>
      <c r="S5339" s="18"/>
    </row>
    <row r="5340" spans="1:19" x14ac:dyDescent="0.25">
      <c r="A5340" s="9"/>
      <c r="O5340" s="18"/>
      <c r="P5340" s="18"/>
      <c r="Q5340" s="18"/>
      <c r="R5340" s="18"/>
      <c r="S5340" s="18"/>
    </row>
    <row r="5341" spans="1:19" x14ac:dyDescent="0.25">
      <c r="A5341" s="9"/>
      <c r="O5341" s="18"/>
      <c r="P5341" s="18"/>
      <c r="Q5341" s="18"/>
      <c r="R5341" s="18"/>
      <c r="S5341" s="18"/>
    </row>
    <row r="5342" spans="1:19" x14ac:dyDescent="0.25">
      <c r="A5342" s="9"/>
      <c r="O5342" s="18"/>
      <c r="P5342" s="18"/>
      <c r="Q5342" s="18"/>
      <c r="R5342" s="18"/>
      <c r="S5342" s="18"/>
    </row>
    <row r="5343" spans="1:19" x14ac:dyDescent="0.25">
      <c r="A5343" s="9"/>
      <c r="O5343" s="18"/>
      <c r="P5343" s="18"/>
      <c r="Q5343" s="18"/>
      <c r="R5343" s="18"/>
      <c r="S5343" s="18"/>
    </row>
    <row r="5344" spans="1:19" x14ac:dyDescent="0.25">
      <c r="A5344" s="9"/>
      <c r="O5344" s="18"/>
      <c r="P5344" s="18"/>
      <c r="Q5344" s="18"/>
      <c r="R5344" s="18"/>
      <c r="S5344" s="18"/>
    </row>
    <row r="5345" spans="1:19" x14ac:dyDescent="0.25">
      <c r="A5345" s="9"/>
      <c r="O5345" s="18"/>
      <c r="P5345" s="18"/>
      <c r="Q5345" s="18"/>
      <c r="R5345" s="18"/>
      <c r="S5345" s="18"/>
    </row>
    <row r="5346" spans="1:19" x14ac:dyDescent="0.25">
      <c r="A5346" s="9"/>
      <c r="O5346" s="18"/>
      <c r="P5346" s="18"/>
      <c r="Q5346" s="18"/>
      <c r="R5346" s="18"/>
      <c r="S5346" s="18"/>
    </row>
    <row r="5347" spans="1:19" x14ac:dyDescent="0.25">
      <c r="A5347" s="9"/>
      <c r="O5347" s="18"/>
      <c r="P5347" s="18"/>
      <c r="Q5347" s="18"/>
      <c r="R5347" s="18"/>
      <c r="S5347" s="18"/>
    </row>
    <row r="5348" spans="1:19" x14ac:dyDescent="0.25">
      <c r="A5348" s="9"/>
      <c r="O5348" s="18"/>
      <c r="P5348" s="18"/>
      <c r="Q5348" s="18"/>
      <c r="R5348" s="18"/>
      <c r="S5348" s="18"/>
    </row>
    <row r="5349" spans="1:19" x14ac:dyDescent="0.25">
      <c r="A5349" s="9"/>
      <c r="O5349" s="18"/>
      <c r="P5349" s="18"/>
      <c r="Q5349" s="18"/>
      <c r="R5349" s="18"/>
      <c r="S5349" s="18"/>
    </row>
    <row r="5350" spans="1:19" x14ac:dyDescent="0.25">
      <c r="A5350" s="9"/>
      <c r="O5350" s="18"/>
      <c r="P5350" s="18"/>
      <c r="Q5350" s="18"/>
      <c r="R5350" s="18"/>
      <c r="S5350" s="18"/>
    </row>
    <row r="5351" spans="1:19" x14ac:dyDescent="0.25">
      <c r="A5351" s="9"/>
      <c r="O5351" s="18"/>
      <c r="P5351" s="18"/>
      <c r="Q5351" s="18"/>
      <c r="R5351" s="18"/>
      <c r="S5351" s="18"/>
    </row>
    <row r="5352" spans="1:19" x14ac:dyDescent="0.25">
      <c r="A5352" s="9"/>
      <c r="O5352" s="18"/>
      <c r="P5352" s="18"/>
      <c r="Q5352" s="18"/>
      <c r="R5352" s="18"/>
      <c r="S5352" s="18"/>
    </row>
    <row r="5353" spans="1:19" x14ac:dyDescent="0.25">
      <c r="A5353" s="9"/>
      <c r="O5353" s="18"/>
      <c r="P5353" s="18"/>
      <c r="Q5353" s="18"/>
      <c r="R5353" s="18"/>
      <c r="S5353" s="18"/>
    </row>
    <row r="5354" spans="1:19" x14ac:dyDescent="0.25">
      <c r="A5354" s="9"/>
      <c r="O5354" s="18"/>
      <c r="P5354" s="18"/>
      <c r="Q5354" s="18"/>
      <c r="R5354" s="18"/>
      <c r="S5354" s="18"/>
    </row>
    <row r="5355" spans="1:19" x14ac:dyDescent="0.25">
      <c r="A5355" s="9"/>
      <c r="O5355" s="18"/>
      <c r="P5355" s="18"/>
      <c r="Q5355" s="18"/>
      <c r="R5355" s="18"/>
      <c r="S5355" s="18"/>
    </row>
    <row r="5356" spans="1:19" x14ac:dyDescent="0.25">
      <c r="A5356" s="9"/>
      <c r="O5356" s="18"/>
      <c r="P5356" s="18"/>
      <c r="Q5356" s="18"/>
      <c r="R5356" s="18"/>
      <c r="S5356" s="18"/>
    </row>
    <row r="5357" spans="1:19" x14ac:dyDescent="0.25">
      <c r="A5357" s="9"/>
      <c r="O5357" s="18"/>
      <c r="P5357" s="18"/>
      <c r="Q5357" s="18"/>
      <c r="R5357" s="18"/>
      <c r="S5357" s="18"/>
    </row>
    <row r="5358" spans="1:19" x14ac:dyDescent="0.25">
      <c r="A5358" s="9"/>
      <c r="O5358" s="18"/>
      <c r="P5358" s="18"/>
      <c r="Q5358" s="18"/>
      <c r="R5358" s="18"/>
      <c r="S5358" s="18"/>
    </row>
    <row r="5359" spans="1:19" x14ac:dyDescent="0.25">
      <c r="A5359" s="9"/>
      <c r="O5359" s="18"/>
      <c r="P5359" s="18"/>
      <c r="Q5359" s="18"/>
      <c r="R5359" s="18"/>
      <c r="S5359" s="18"/>
    </row>
    <row r="5360" spans="1:19" x14ac:dyDescent="0.25">
      <c r="A5360" s="9"/>
      <c r="O5360" s="18"/>
      <c r="P5360" s="18"/>
      <c r="Q5360" s="18"/>
      <c r="R5360" s="18"/>
      <c r="S5360" s="18"/>
    </row>
    <row r="5361" spans="1:19" x14ac:dyDescent="0.25">
      <c r="A5361" s="9"/>
      <c r="O5361" s="18"/>
      <c r="P5361" s="18"/>
      <c r="Q5361" s="18"/>
      <c r="R5361" s="18"/>
      <c r="S5361" s="18"/>
    </row>
    <row r="5362" spans="1:19" x14ac:dyDescent="0.25">
      <c r="A5362" s="9"/>
      <c r="O5362" s="18"/>
      <c r="P5362" s="18"/>
      <c r="Q5362" s="18"/>
      <c r="R5362" s="18"/>
      <c r="S5362" s="18"/>
    </row>
    <row r="5363" spans="1:19" x14ac:dyDescent="0.25">
      <c r="A5363" s="9"/>
      <c r="O5363" s="18"/>
      <c r="P5363" s="18"/>
      <c r="Q5363" s="18"/>
      <c r="R5363" s="18"/>
      <c r="S5363" s="18"/>
    </row>
    <row r="5364" spans="1:19" x14ac:dyDescent="0.25">
      <c r="A5364" s="9"/>
      <c r="O5364" s="18"/>
      <c r="P5364" s="18"/>
      <c r="Q5364" s="18"/>
      <c r="R5364" s="18"/>
      <c r="S5364" s="18"/>
    </row>
    <row r="5365" spans="1:19" x14ac:dyDescent="0.25">
      <c r="A5365" s="9"/>
      <c r="O5365" s="18"/>
      <c r="P5365" s="18"/>
      <c r="Q5365" s="18"/>
      <c r="R5365" s="18"/>
      <c r="S5365" s="18"/>
    </row>
    <row r="5366" spans="1:19" x14ac:dyDescent="0.25">
      <c r="A5366" s="9"/>
      <c r="O5366" s="18"/>
      <c r="P5366" s="18"/>
      <c r="Q5366" s="18"/>
      <c r="R5366" s="18"/>
      <c r="S5366" s="18"/>
    </row>
    <row r="5367" spans="1:19" x14ac:dyDescent="0.25">
      <c r="A5367" s="9"/>
      <c r="O5367" s="18"/>
      <c r="P5367" s="18"/>
      <c r="Q5367" s="18"/>
      <c r="R5367" s="18"/>
      <c r="S5367" s="18"/>
    </row>
    <row r="5368" spans="1:19" x14ac:dyDescent="0.25">
      <c r="A5368" s="9"/>
      <c r="O5368" s="18"/>
      <c r="P5368" s="18"/>
      <c r="Q5368" s="18"/>
      <c r="R5368" s="18"/>
      <c r="S5368" s="18"/>
    </row>
    <row r="5369" spans="1:19" x14ac:dyDescent="0.25">
      <c r="A5369" s="9"/>
      <c r="O5369" s="18"/>
      <c r="P5369" s="18"/>
      <c r="Q5369" s="18"/>
      <c r="R5369" s="18"/>
      <c r="S5369" s="18"/>
    </row>
    <row r="5370" spans="1:19" x14ac:dyDescent="0.25">
      <c r="A5370" s="9"/>
      <c r="O5370" s="18"/>
      <c r="P5370" s="18"/>
      <c r="Q5370" s="18"/>
      <c r="R5370" s="18"/>
      <c r="S5370" s="18"/>
    </row>
    <row r="5371" spans="1:19" x14ac:dyDescent="0.25">
      <c r="A5371" s="9"/>
      <c r="O5371" s="18"/>
      <c r="P5371" s="18"/>
      <c r="Q5371" s="18"/>
      <c r="R5371" s="18"/>
      <c r="S5371" s="18"/>
    </row>
    <row r="5372" spans="1:19" x14ac:dyDescent="0.25">
      <c r="A5372" s="9"/>
      <c r="O5372" s="18"/>
      <c r="P5372" s="18"/>
      <c r="Q5372" s="18"/>
      <c r="R5372" s="18"/>
      <c r="S5372" s="18"/>
    </row>
    <row r="5373" spans="1:19" x14ac:dyDescent="0.25">
      <c r="A5373" s="9"/>
      <c r="O5373" s="18"/>
      <c r="P5373" s="18"/>
      <c r="Q5373" s="18"/>
      <c r="R5373" s="18"/>
      <c r="S5373" s="18"/>
    </row>
    <row r="5374" spans="1:19" x14ac:dyDescent="0.25">
      <c r="A5374" s="9"/>
      <c r="O5374" s="18"/>
      <c r="P5374" s="18"/>
      <c r="Q5374" s="18"/>
      <c r="R5374" s="18"/>
      <c r="S5374" s="18"/>
    </row>
    <row r="5375" spans="1:19" x14ac:dyDescent="0.25">
      <c r="A5375" s="9"/>
      <c r="O5375" s="18"/>
      <c r="P5375" s="18"/>
      <c r="Q5375" s="18"/>
      <c r="R5375" s="18"/>
      <c r="S5375" s="18"/>
    </row>
    <row r="5376" spans="1:19" x14ac:dyDescent="0.25">
      <c r="A5376" s="9"/>
      <c r="O5376" s="18"/>
      <c r="P5376" s="18"/>
      <c r="Q5376" s="18"/>
      <c r="R5376" s="18"/>
      <c r="S5376" s="18"/>
    </row>
    <row r="5377" spans="1:19" x14ac:dyDescent="0.25">
      <c r="A5377" s="9"/>
      <c r="O5377" s="18"/>
      <c r="P5377" s="18"/>
      <c r="Q5377" s="18"/>
      <c r="R5377" s="18"/>
      <c r="S5377" s="18"/>
    </row>
    <row r="5378" spans="1:19" x14ac:dyDescent="0.25">
      <c r="A5378" s="9"/>
      <c r="O5378" s="18"/>
      <c r="P5378" s="18"/>
      <c r="Q5378" s="18"/>
      <c r="R5378" s="18"/>
      <c r="S5378" s="18"/>
    </row>
    <row r="5379" spans="1:19" x14ac:dyDescent="0.25">
      <c r="A5379" s="9"/>
      <c r="O5379" s="18"/>
      <c r="P5379" s="18"/>
      <c r="Q5379" s="18"/>
      <c r="R5379" s="18"/>
      <c r="S5379" s="18"/>
    </row>
    <row r="5380" spans="1:19" x14ac:dyDescent="0.25">
      <c r="A5380" s="9"/>
      <c r="O5380" s="18"/>
      <c r="P5380" s="18"/>
      <c r="Q5380" s="18"/>
      <c r="R5380" s="18"/>
      <c r="S5380" s="18"/>
    </row>
    <row r="5381" spans="1:19" x14ac:dyDescent="0.25">
      <c r="A5381" s="9"/>
      <c r="O5381" s="18"/>
      <c r="P5381" s="18"/>
      <c r="Q5381" s="18"/>
      <c r="R5381" s="18"/>
      <c r="S5381" s="18"/>
    </row>
    <row r="5382" spans="1:19" x14ac:dyDescent="0.25">
      <c r="A5382" s="9"/>
      <c r="O5382" s="18"/>
      <c r="P5382" s="18"/>
      <c r="Q5382" s="18"/>
      <c r="R5382" s="18"/>
      <c r="S5382" s="18"/>
    </row>
    <row r="5383" spans="1:19" x14ac:dyDescent="0.25">
      <c r="A5383" s="9"/>
      <c r="O5383" s="18"/>
      <c r="P5383" s="18"/>
      <c r="Q5383" s="18"/>
      <c r="R5383" s="18"/>
      <c r="S5383" s="18"/>
    </row>
    <row r="5384" spans="1:19" x14ac:dyDescent="0.25">
      <c r="A5384" s="9"/>
      <c r="O5384" s="18"/>
      <c r="P5384" s="18"/>
      <c r="Q5384" s="18"/>
      <c r="R5384" s="18"/>
      <c r="S5384" s="18"/>
    </row>
    <row r="5385" spans="1:19" x14ac:dyDescent="0.25">
      <c r="A5385" s="9"/>
      <c r="O5385" s="18"/>
      <c r="P5385" s="18"/>
      <c r="Q5385" s="18"/>
      <c r="R5385" s="18"/>
      <c r="S5385" s="18"/>
    </row>
    <row r="5386" spans="1:19" x14ac:dyDescent="0.25">
      <c r="A5386" s="9"/>
      <c r="O5386" s="18"/>
      <c r="P5386" s="18"/>
      <c r="Q5386" s="18"/>
      <c r="R5386" s="18"/>
      <c r="S5386" s="18"/>
    </row>
    <row r="5387" spans="1:19" x14ac:dyDescent="0.25">
      <c r="A5387" s="9"/>
      <c r="O5387" s="18"/>
      <c r="P5387" s="18"/>
      <c r="Q5387" s="18"/>
      <c r="R5387" s="18"/>
      <c r="S5387" s="18"/>
    </row>
    <row r="5388" spans="1:19" x14ac:dyDescent="0.25">
      <c r="A5388" s="9"/>
      <c r="O5388" s="18"/>
      <c r="P5388" s="18"/>
      <c r="Q5388" s="18"/>
      <c r="R5388" s="18"/>
      <c r="S5388" s="18"/>
    </row>
    <row r="5389" spans="1:19" x14ac:dyDescent="0.25">
      <c r="A5389" s="9"/>
      <c r="O5389" s="18"/>
      <c r="P5389" s="18"/>
      <c r="Q5389" s="18"/>
      <c r="R5389" s="18"/>
      <c r="S5389" s="18"/>
    </row>
    <row r="5390" spans="1:19" x14ac:dyDescent="0.25">
      <c r="A5390" s="9"/>
      <c r="O5390" s="18"/>
      <c r="P5390" s="18"/>
      <c r="Q5390" s="18"/>
      <c r="R5390" s="18"/>
      <c r="S5390" s="18"/>
    </row>
    <row r="5391" spans="1:19" x14ac:dyDescent="0.25">
      <c r="A5391" s="9"/>
      <c r="O5391" s="18"/>
      <c r="P5391" s="18"/>
      <c r="Q5391" s="18"/>
      <c r="R5391" s="18"/>
      <c r="S5391" s="18"/>
    </row>
    <row r="5392" spans="1:19" x14ac:dyDescent="0.25">
      <c r="A5392" s="9"/>
      <c r="O5392" s="18"/>
      <c r="P5392" s="18"/>
      <c r="Q5392" s="18"/>
      <c r="R5392" s="18"/>
      <c r="S5392" s="18"/>
    </row>
    <row r="5393" spans="1:19" x14ac:dyDescent="0.25">
      <c r="A5393" s="9"/>
      <c r="O5393" s="18"/>
      <c r="P5393" s="18"/>
      <c r="Q5393" s="18"/>
      <c r="R5393" s="18"/>
      <c r="S5393" s="18"/>
    </row>
    <row r="5394" spans="1:19" x14ac:dyDescent="0.25">
      <c r="A5394" s="9"/>
      <c r="O5394" s="18"/>
      <c r="P5394" s="18"/>
      <c r="Q5394" s="18"/>
      <c r="R5394" s="18"/>
      <c r="S5394" s="18"/>
    </row>
    <row r="5395" spans="1:19" x14ac:dyDescent="0.25">
      <c r="A5395" s="9"/>
      <c r="O5395" s="18"/>
      <c r="P5395" s="18"/>
      <c r="Q5395" s="18"/>
      <c r="R5395" s="18"/>
      <c r="S5395" s="18"/>
    </row>
    <row r="5396" spans="1:19" x14ac:dyDescent="0.25">
      <c r="A5396" s="9"/>
      <c r="O5396" s="18"/>
      <c r="P5396" s="18"/>
      <c r="Q5396" s="18"/>
      <c r="R5396" s="18"/>
      <c r="S5396" s="18"/>
    </row>
    <row r="5397" spans="1:19" x14ac:dyDescent="0.25">
      <c r="A5397" s="9"/>
      <c r="O5397" s="18"/>
      <c r="P5397" s="18"/>
      <c r="Q5397" s="18"/>
      <c r="R5397" s="18"/>
      <c r="S5397" s="18"/>
    </row>
    <row r="5398" spans="1:19" x14ac:dyDescent="0.25">
      <c r="A5398" s="9"/>
      <c r="O5398" s="18"/>
      <c r="P5398" s="18"/>
      <c r="Q5398" s="18"/>
      <c r="R5398" s="18"/>
      <c r="S5398" s="18"/>
    </row>
    <row r="5399" spans="1:19" x14ac:dyDescent="0.25">
      <c r="A5399" s="9"/>
      <c r="O5399" s="18"/>
      <c r="P5399" s="18"/>
      <c r="Q5399" s="18"/>
      <c r="R5399" s="18"/>
      <c r="S5399" s="18"/>
    </row>
    <row r="5400" spans="1:19" x14ac:dyDescent="0.25">
      <c r="A5400" s="9"/>
      <c r="O5400" s="18"/>
      <c r="P5400" s="18"/>
      <c r="Q5400" s="18"/>
      <c r="R5400" s="18"/>
      <c r="S5400" s="18"/>
    </row>
    <row r="5401" spans="1:19" x14ac:dyDescent="0.25">
      <c r="A5401" s="9"/>
      <c r="O5401" s="18"/>
      <c r="P5401" s="18"/>
      <c r="Q5401" s="18"/>
      <c r="R5401" s="18"/>
      <c r="S5401" s="18"/>
    </row>
    <row r="5402" spans="1:19" x14ac:dyDescent="0.25">
      <c r="A5402" s="9"/>
      <c r="O5402" s="18"/>
      <c r="P5402" s="18"/>
      <c r="Q5402" s="18"/>
      <c r="R5402" s="18"/>
      <c r="S5402" s="18"/>
    </row>
    <row r="5403" spans="1:19" x14ac:dyDescent="0.25">
      <c r="A5403" s="9"/>
      <c r="O5403" s="18"/>
      <c r="P5403" s="18"/>
      <c r="Q5403" s="18"/>
      <c r="R5403" s="18"/>
      <c r="S5403" s="18"/>
    </row>
    <row r="5404" spans="1:19" x14ac:dyDescent="0.25">
      <c r="A5404" s="9"/>
      <c r="O5404" s="18"/>
      <c r="P5404" s="18"/>
      <c r="Q5404" s="18"/>
      <c r="R5404" s="18"/>
      <c r="S5404" s="18"/>
    </row>
    <row r="5405" spans="1:19" x14ac:dyDescent="0.25">
      <c r="A5405" s="9"/>
      <c r="O5405" s="18"/>
      <c r="P5405" s="18"/>
      <c r="Q5405" s="18"/>
      <c r="R5405" s="18"/>
      <c r="S5405" s="18"/>
    </row>
    <row r="5406" spans="1:19" x14ac:dyDescent="0.25">
      <c r="A5406" s="9"/>
      <c r="O5406" s="18"/>
      <c r="P5406" s="18"/>
      <c r="Q5406" s="18"/>
      <c r="R5406" s="18"/>
      <c r="S5406" s="18"/>
    </row>
    <row r="5407" spans="1:19" x14ac:dyDescent="0.25">
      <c r="A5407" s="9"/>
      <c r="O5407" s="18"/>
      <c r="P5407" s="18"/>
      <c r="Q5407" s="18"/>
      <c r="R5407" s="18"/>
      <c r="S5407" s="18"/>
    </row>
    <row r="5408" spans="1:19" x14ac:dyDescent="0.25">
      <c r="A5408" s="9"/>
      <c r="O5408" s="18"/>
      <c r="P5408" s="18"/>
      <c r="Q5408" s="18"/>
      <c r="R5408" s="18"/>
      <c r="S5408" s="18"/>
    </row>
    <row r="5409" spans="1:19" x14ac:dyDescent="0.25">
      <c r="A5409" s="9"/>
      <c r="O5409" s="18"/>
      <c r="P5409" s="18"/>
      <c r="Q5409" s="18"/>
      <c r="R5409" s="18"/>
      <c r="S5409" s="18"/>
    </row>
    <row r="5410" spans="1:19" x14ac:dyDescent="0.25">
      <c r="A5410" s="9"/>
      <c r="O5410" s="18"/>
      <c r="P5410" s="18"/>
      <c r="Q5410" s="18"/>
      <c r="R5410" s="18"/>
      <c r="S5410" s="18"/>
    </row>
    <row r="5411" spans="1:19" x14ac:dyDescent="0.25">
      <c r="A5411" s="9"/>
      <c r="O5411" s="18"/>
      <c r="P5411" s="18"/>
      <c r="Q5411" s="18"/>
      <c r="R5411" s="18"/>
      <c r="S5411" s="18"/>
    </row>
    <row r="5412" spans="1:19" x14ac:dyDescent="0.25">
      <c r="A5412" s="9"/>
      <c r="O5412" s="18"/>
      <c r="P5412" s="18"/>
      <c r="Q5412" s="18"/>
      <c r="R5412" s="18"/>
      <c r="S5412" s="18"/>
    </row>
    <row r="5413" spans="1:19" x14ac:dyDescent="0.25">
      <c r="A5413" s="9"/>
      <c r="O5413" s="18"/>
      <c r="P5413" s="18"/>
      <c r="Q5413" s="18"/>
      <c r="R5413" s="18"/>
      <c r="S5413" s="18"/>
    </row>
    <row r="5414" spans="1:19" x14ac:dyDescent="0.25">
      <c r="A5414" s="9"/>
      <c r="O5414" s="18"/>
      <c r="P5414" s="18"/>
      <c r="Q5414" s="18"/>
      <c r="R5414" s="18"/>
      <c r="S5414" s="18"/>
    </row>
    <row r="5415" spans="1:19" x14ac:dyDescent="0.25">
      <c r="A5415" s="9"/>
      <c r="O5415" s="18"/>
      <c r="P5415" s="18"/>
      <c r="Q5415" s="18"/>
      <c r="R5415" s="18"/>
      <c r="S5415" s="18"/>
    </row>
    <row r="5416" spans="1:19" x14ac:dyDescent="0.25">
      <c r="A5416" s="9"/>
      <c r="O5416" s="18"/>
      <c r="P5416" s="18"/>
      <c r="Q5416" s="18"/>
      <c r="R5416" s="18"/>
      <c r="S5416" s="18"/>
    </row>
    <row r="5417" spans="1:19" x14ac:dyDescent="0.25">
      <c r="A5417" s="9"/>
      <c r="O5417" s="18"/>
      <c r="P5417" s="18"/>
      <c r="Q5417" s="18"/>
      <c r="R5417" s="18"/>
      <c r="S5417" s="18"/>
    </row>
    <row r="5418" spans="1:19" x14ac:dyDescent="0.25">
      <c r="A5418" s="9"/>
      <c r="O5418" s="18"/>
      <c r="P5418" s="18"/>
      <c r="Q5418" s="18"/>
      <c r="R5418" s="18"/>
      <c r="S5418" s="18"/>
    </row>
    <row r="5419" spans="1:19" x14ac:dyDescent="0.25">
      <c r="A5419" s="9"/>
      <c r="O5419" s="18"/>
      <c r="P5419" s="18"/>
      <c r="Q5419" s="18"/>
      <c r="R5419" s="18"/>
      <c r="S5419" s="18"/>
    </row>
    <row r="5420" spans="1:19" x14ac:dyDescent="0.25">
      <c r="A5420" s="9"/>
      <c r="O5420" s="18"/>
      <c r="P5420" s="18"/>
      <c r="Q5420" s="18"/>
      <c r="R5420" s="18"/>
      <c r="S5420" s="18"/>
    </row>
    <row r="5421" spans="1:19" x14ac:dyDescent="0.25">
      <c r="A5421" s="9"/>
      <c r="O5421" s="18"/>
      <c r="P5421" s="18"/>
      <c r="Q5421" s="18"/>
      <c r="R5421" s="18"/>
      <c r="S5421" s="18"/>
    </row>
    <row r="5422" spans="1:19" x14ac:dyDescent="0.25">
      <c r="A5422" s="9"/>
      <c r="O5422" s="18"/>
      <c r="P5422" s="18"/>
      <c r="Q5422" s="18"/>
      <c r="R5422" s="18"/>
      <c r="S5422" s="18"/>
    </row>
    <row r="5423" spans="1:19" x14ac:dyDescent="0.25">
      <c r="A5423" s="9"/>
      <c r="O5423" s="18"/>
      <c r="P5423" s="18"/>
      <c r="Q5423" s="18"/>
      <c r="R5423" s="18"/>
      <c r="S5423" s="18"/>
    </row>
    <row r="5424" spans="1:19" x14ac:dyDescent="0.25">
      <c r="A5424" s="9"/>
      <c r="O5424" s="18"/>
      <c r="P5424" s="18"/>
      <c r="Q5424" s="18"/>
      <c r="R5424" s="18"/>
      <c r="S5424" s="18"/>
    </row>
    <row r="5425" spans="1:19" x14ac:dyDescent="0.25">
      <c r="A5425" s="9"/>
      <c r="O5425" s="18"/>
      <c r="P5425" s="18"/>
      <c r="Q5425" s="18"/>
      <c r="R5425" s="18"/>
      <c r="S5425" s="18"/>
    </row>
    <row r="5426" spans="1:19" x14ac:dyDescent="0.25">
      <c r="A5426" s="9"/>
      <c r="O5426" s="18"/>
      <c r="P5426" s="18"/>
      <c r="Q5426" s="18"/>
      <c r="R5426" s="18"/>
      <c r="S5426" s="18"/>
    </row>
    <row r="5427" spans="1:19" x14ac:dyDescent="0.25">
      <c r="A5427" s="9"/>
      <c r="O5427" s="18"/>
      <c r="P5427" s="18"/>
      <c r="Q5427" s="18"/>
      <c r="R5427" s="18"/>
      <c r="S5427" s="18"/>
    </row>
    <row r="5428" spans="1:19" x14ac:dyDescent="0.25">
      <c r="A5428" s="9"/>
      <c r="O5428" s="18"/>
      <c r="P5428" s="18"/>
      <c r="Q5428" s="18"/>
      <c r="R5428" s="18"/>
      <c r="S5428" s="18"/>
    </row>
    <row r="5429" spans="1:19" x14ac:dyDescent="0.25">
      <c r="A5429" s="9"/>
      <c r="O5429" s="18"/>
      <c r="P5429" s="18"/>
      <c r="Q5429" s="18"/>
      <c r="R5429" s="18"/>
      <c r="S5429" s="18"/>
    </row>
    <row r="5430" spans="1:19" x14ac:dyDescent="0.25">
      <c r="A5430" s="9"/>
      <c r="O5430" s="18"/>
      <c r="P5430" s="18"/>
      <c r="Q5430" s="18"/>
      <c r="R5430" s="18"/>
      <c r="S5430" s="18"/>
    </row>
    <row r="5431" spans="1:19" x14ac:dyDescent="0.25">
      <c r="A5431" s="9"/>
      <c r="O5431" s="18"/>
      <c r="P5431" s="18"/>
      <c r="Q5431" s="18"/>
      <c r="R5431" s="18"/>
      <c r="S5431" s="18"/>
    </row>
    <row r="5432" spans="1:19" x14ac:dyDescent="0.25">
      <c r="A5432" s="9"/>
      <c r="O5432" s="18"/>
      <c r="P5432" s="18"/>
      <c r="Q5432" s="18"/>
      <c r="R5432" s="18"/>
      <c r="S5432" s="18"/>
    </row>
    <row r="5433" spans="1:19" x14ac:dyDescent="0.25">
      <c r="A5433" s="9"/>
      <c r="O5433" s="18"/>
      <c r="P5433" s="18"/>
      <c r="Q5433" s="18"/>
      <c r="R5433" s="18"/>
      <c r="S5433" s="18"/>
    </row>
    <row r="5434" spans="1:19" x14ac:dyDescent="0.25">
      <c r="A5434" s="9"/>
      <c r="O5434" s="18"/>
      <c r="P5434" s="18"/>
      <c r="Q5434" s="18"/>
      <c r="R5434" s="18"/>
      <c r="S5434" s="18"/>
    </row>
    <row r="5435" spans="1:19" x14ac:dyDescent="0.25">
      <c r="A5435" s="9"/>
      <c r="O5435" s="18"/>
      <c r="P5435" s="18"/>
      <c r="Q5435" s="18"/>
      <c r="R5435" s="18"/>
      <c r="S5435" s="18"/>
    </row>
    <row r="5436" spans="1:19" x14ac:dyDescent="0.25">
      <c r="A5436" s="9"/>
      <c r="O5436" s="18"/>
      <c r="P5436" s="18"/>
      <c r="Q5436" s="18"/>
      <c r="R5436" s="18"/>
      <c r="S5436" s="18"/>
    </row>
    <row r="5437" spans="1:19" x14ac:dyDescent="0.25">
      <c r="A5437" s="9"/>
      <c r="O5437" s="18"/>
      <c r="P5437" s="18"/>
      <c r="Q5437" s="18"/>
      <c r="R5437" s="18"/>
      <c r="S5437" s="18"/>
    </row>
    <row r="5438" spans="1:19" x14ac:dyDescent="0.25">
      <c r="A5438" s="9"/>
      <c r="O5438" s="18"/>
      <c r="P5438" s="18"/>
      <c r="Q5438" s="18"/>
      <c r="R5438" s="18"/>
      <c r="S5438" s="18"/>
    </row>
    <row r="5439" spans="1:19" x14ac:dyDescent="0.25">
      <c r="A5439" s="9"/>
      <c r="O5439" s="18"/>
      <c r="P5439" s="18"/>
      <c r="Q5439" s="18"/>
      <c r="R5439" s="18"/>
      <c r="S5439" s="18"/>
    </row>
    <row r="5440" spans="1:19" x14ac:dyDescent="0.25">
      <c r="A5440" s="9"/>
      <c r="O5440" s="18"/>
      <c r="P5440" s="18"/>
      <c r="Q5440" s="18"/>
      <c r="R5440" s="18"/>
      <c r="S5440" s="18"/>
    </row>
    <row r="5441" spans="1:19" x14ac:dyDescent="0.25">
      <c r="A5441" s="9"/>
      <c r="O5441" s="18"/>
      <c r="P5441" s="18"/>
      <c r="Q5441" s="18"/>
      <c r="R5441" s="18"/>
      <c r="S5441" s="18"/>
    </row>
    <row r="5442" spans="1:19" x14ac:dyDescent="0.25">
      <c r="A5442" s="9"/>
      <c r="O5442" s="18"/>
      <c r="P5442" s="18"/>
      <c r="Q5442" s="18"/>
      <c r="R5442" s="18"/>
      <c r="S5442" s="18"/>
    </row>
    <row r="5443" spans="1:19" x14ac:dyDescent="0.25">
      <c r="A5443" s="9"/>
      <c r="O5443" s="18"/>
      <c r="P5443" s="18"/>
      <c r="Q5443" s="18"/>
      <c r="R5443" s="18"/>
      <c r="S5443" s="18"/>
    </row>
    <row r="5444" spans="1:19" x14ac:dyDescent="0.25">
      <c r="A5444" s="9"/>
      <c r="O5444" s="18"/>
      <c r="P5444" s="18"/>
      <c r="Q5444" s="18"/>
      <c r="R5444" s="18"/>
      <c r="S5444" s="18"/>
    </row>
    <row r="5445" spans="1:19" x14ac:dyDescent="0.25">
      <c r="A5445" s="9"/>
      <c r="O5445" s="18"/>
      <c r="P5445" s="18"/>
      <c r="Q5445" s="18"/>
      <c r="R5445" s="18"/>
      <c r="S5445" s="18"/>
    </row>
    <row r="5446" spans="1:19" x14ac:dyDescent="0.25">
      <c r="A5446" s="9"/>
      <c r="O5446" s="18"/>
      <c r="P5446" s="18"/>
      <c r="Q5446" s="18"/>
      <c r="R5446" s="18"/>
      <c r="S5446" s="18"/>
    </row>
    <row r="5447" spans="1:19" x14ac:dyDescent="0.25">
      <c r="A5447" s="9"/>
      <c r="O5447" s="18"/>
      <c r="P5447" s="18"/>
      <c r="Q5447" s="18"/>
      <c r="R5447" s="18"/>
      <c r="S5447" s="18"/>
    </row>
    <row r="5448" spans="1:19" x14ac:dyDescent="0.25">
      <c r="A5448" s="9"/>
      <c r="O5448" s="18"/>
      <c r="P5448" s="18"/>
      <c r="Q5448" s="18"/>
      <c r="R5448" s="18"/>
      <c r="S5448" s="18"/>
    </row>
    <row r="5449" spans="1:19" x14ac:dyDescent="0.25">
      <c r="A5449" s="9"/>
      <c r="O5449" s="18"/>
      <c r="P5449" s="18"/>
      <c r="Q5449" s="18"/>
      <c r="R5449" s="18"/>
      <c r="S5449" s="18"/>
    </row>
    <row r="5450" spans="1:19" x14ac:dyDescent="0.25">
      <c r="A5450" s="9"/>
      <c r="O5450" s="18"/>
      <c r="P5450" s="18"/>
      <c r="Q5450" s="18"/>
      <c r="R5450" s="18"/>
      <c r="S5450" s="18"/>
    </row>
    <row r="5451" spans="1:19" x14ac:dyDescent="0.25">
      <c r="A5451" s="9"/>
      <c r="O5451" s="18"/>
      <c r="P5451" s="18"/>
      <c r="Q5451" s="18"/>
      <c r="R5451" s="18"/>
      <c r="S5451" s="18"/>
    </row>
    <row r="5452" spans="1:19" x14ac:dyDescent="0.25">
      <c r="A5452" s="9"/>
      <c r="O5452" s="18"/>
      <c r="P5452" s="18"/>
      <c r="Q5452" s="18"/>
      <c r="R5452" s="18"/>
      <c r="S5452" s="18"/>
    </row>
    <row r="5453" spans="1:19" x14ac:dyDescent="0.25">
      <c r="A5453" s="9"/>
      <c r="O5453" s="18"/>
      <c r="P5453" s="18"/>
      <c r="Q5453" s="18"/>
      <c r="R5453" s="18"/>
      <c r="S5453" s="18"/>
    </row>
    <row r="5454" spans="1:19" x14ac:dyDescent="0.25">
      <c r="A5454" s="9"/>
      <c r="O5454" s="18"/>
      <c r="P5454" s="18"/>
      <c r="Q5454" s="18"/>
      <c r="R5454" s="18"/>
      <c r="S5454" s="18"/>
    </row>
    <row r="5455" spans="1:19" x14ac:dyDescent="0.25">
      <c r="A5455" s="9"/>
      <c r="O5455" s="18"/>
      <c r="P5455" s="18"/>
      <c r="Q5455" s="18"/>
      <c r="R5455" s="18"/>
      <c r="S5455" s="18"/>
    </row>
    <row r="5456" spans="1:19" x14ac:dyDescent="0.25">
      <c r="A5456" s="9"/>
      <c r="O5456" s="18"/>
      <c r="P5456" s="18"/>
      <c r="Q5456" s="18"/>
      <c r="R5456" s="18"/>
      <c r="S5456" s="18"/>
    </row>
    <row r="5457" spans="1:19" x14ac:dyDescent="0.25">
      <c r="A5457" s="9"/>
      <c r="O5457" s="18"/>
      <c r="P5457" s="18"/>
      <c r="Q5457" s="18"/>
      <c r="R5457" s="18"/>
      <c r="S5457" s="18"/>
    </row>
    <row r="5458" spans="1:19" x14ac:dyDescent="0.25">
      <c r="A5458" s="9"/>
      <c r="O5458" s="18"/>
      <c r="P5458" s="18"/>
      <c r="Q5458" s="18"/>
      <c r="R5458" s="18"/>
      <c r="S5458" s="18"/>
    </row>
    <row r="5459" spans="1:19" x14ac:dyDescent="0.25">
      <c r="A5459" s="9"/>
      <c r="O5459" s="18"/>
      <c r="P5459" s="18"/>
      <c r="Q5459" s="18"/>
      <c r="R5459" s="18"/>
      <c r="S5459" s="18"/>
    </row>
    <row r="5460" spans="1:19" x14ac:dyDescent="0.25">
      <c r="A5460" s="9"/>
      <c r="O5460" s="18"/>
      <c r="P5460" s="18"/>
      <c r="Q5460" s="18"/>
      <c r="R5460" s="18"/>
      <c r="S5460" s="18"/>
    </row>
    <row r="5461" spans="1:19" x14ac:dyDescent="0.25">
      <c r="A5461" s="9"/>
      <c r="O5461" s="18"/>
      <c r="P5461" s="18"/>
      <c r="Q5461" s="18"/>
      <c r="R5461" s="18"/>
      <c r="S5461" s="18"/>
    </row>
    <row r="5462" spans="1:19" x14ac:dyDescent="0.25">
      <c r="A5462" s="9"/>
      <c r="O5462" s="18"/>
      <c r="P5462" s="18"/>
      <c r="Q5462" s="18"/>
      <c r="R5462" s="18"/>
      <c r="S5462" s="18"/>
    </row>
    <row r="5463" spans="1:19" x14ac:dyDescent="0.25">
      <c r="A5463" s="9"/>
      <c r="O5463" s="18"/>
      <c r="P5463" s="18"/>
      <c r="Q5463" s="18"/>
      <c r="R5463" s="18"/>
      <c r="S5463" s="18"/>
    </row>
    <row r="5464" spans="1:19" x14ac:dyDescent="0.25">
      <c r="A5464" s="9"/>
      <c r="O5464" s="18"/>
      <c r="P5464" s="18"/>
      <c r="Q5464" s="18"/>
      <c r="R5464" s="18"/>
      <c r="S5464" s="18"/>
    </row>
    <row r="5465" spans="1:19" x14ac:dyDescent="0.25">
      <c r="A5465" s="9"/>
      <c r="O5465" s="18"/>
      <c r="P5465" s="18"/>
      <c r="Q5465" s="18"/>
      <c r="R5465" s="18"/>
      <c r="S5465" s="18"/>
    </row>
    <row r="5466" spans="1:19" x14ac:dyDescent="0.25">
      <c r="A5466" s="9"/>
      <c r="O5466" s="18"/>
      <c r="P5466" s="18"/>
      <c r="Q5466" s="18"/>
      <c r="R5466" s="18"/>
      <c r="S5466" s="18"/>
    </row>
    <row r="5467" spans="1:19" x14ac:dyDescent="0.25">
      <c r="A5467" s="9"/>
      <c r="O5467" s="18"/>
      <c r="P5467" s="18"/>
      <c r="Q5467" s="18"/>
      <c r="R5467" s="18"/>
      <c r="S5467" s="18"/>
    </row>
    <row r="5468" spans="1:19" x14ac:dyDescent="0.25">
      <c r="A5468" s="9"/>
      <c r="O5468" s="18"/>
      <c r="P5468" s="18"/>
      <c r="Q5468" s="18"/>
      <c r="R5468" s="18"/>
      <c r="S5468" s="18"/>
    </row>
    <row r="5469" spans="1:19" x14ac:dyDescent="0.25">
      <c r="A5469" s="9"/>
      <c r="O5469" s="18"/>
      <c r="P5469" s="18"/>
      <c r="Q5469" s="18"/>
      <c r="R5469" s="18"/>
      <c r="S5469" s="18"/>
    </row>
    <row r="5470" spans="1:19" x14ac:dyDescent="0.25">
      <c r="A5470" s="9"/>
      <c r="O5470" s="18"/>
      <c r="P5470" s="18"/>
      <c r="Q5470" s="18"/>
      <c r="R5470" s="18"/>
      <c r="S5470" s="18"/>
    </row>
    <row r="5471" spans="1:19" x14ac:dyDescent="0.25">
      <c r="A5471" s="9"/>
      <c r="O5471" s="18"/>
      <c r="P5471" s="18"/>
      <c r="Q5471" s="18"/>
      <c r="R5471" s="18"/>
      <c r="S5471" s="18"/>
    </row>
    <row r="5472" spans="1:19" x14ac:dyDescent="0.25">
      <c r="A5472" s="9"/>
      <c r="O5472" s="18"/>
      <c r="P5472" s="18"/>
      <c r="Q5472" s="18"/>
      <c r="R5472" s="18"/>
      <c r="S5472" s="18"/>
    </row>
    <row r="5473" spans="1:19" x14ac:dyDescent="0.25">
      <c r="A5473" s="9"/>
      <c r="O5473" s="18"/>
      <c r="P5473" s="18"/>
      <c r="Q5473" s="18"/>
      <c r="R5473" s="18"/>
      <c r="S5473" s="18"/>
    </row>
    <row r="5474" spans="1:19" x14ac:dyDescent="0.25">
      <c r="A5474" s="9"/>
      <c r="O5474" s="18"/>
      <c r="P5474" s="18"/>
      <c r="Q5474" s="18"/>
      <c r="R5474" s="18"/>
      <c r="S5474" s="18"/>
    </row>
    <row r="5475" spans="1:19" x14ac:dyDescent="0.25">
      <c r="A5475" s="9"/>
      <c r="O5475" s="18"/>
      <c r="P5475" s="18"/>
      <c r="Q5475" s="18"/>
      <c r="R5475" s="18"/>
      <c r="S5475" s="18"/>
    </row>
    <row r="5476" spans="1:19" x14ac:dyDescent="0.25">
      <c r="A5476" s="9"/>
      <c r="O5476" s="18"/>
      <c r="P5476" s="18"/>
      <c r="Q5476" s="18"/>
      <c r="R5476" s="18"/>
      <c r="S5476" s="18"/>
    </row>
    <row r="5477" spans="1:19" x14ac:dyDescent="0.25">
      <c r="A5477" s="9"/>
      <c r="O5477" s="18"/>
      <c r="P5477" s="18"/>
      <c r="Q5477" s="18"/>
      <c r="R5477" s="18"/>
      <c r="S5477" s="18"/>
    </row>
    <row r="5478" spans="1:19" x14ac:dyDescent="0.25">
      <c r="A5478" s="9"/>
      <c r="O5478" s="18"/>
      <c r="P5478" s="18"/>
      <c r="Q5478" s="18"/>
      <c r="R5478" s="18"/>
      <c r="S5478" s="18"/>
    </row>
    <row r="5479" spans="1:19" x14ac:dyDescent="0.25">
      <c r="A5479" s="9"/>
      <c r="O5479" s="18"/>
      <c r="P5479" s="18"/>
      <c r="Q5479" s="18"/>
      <c r="R5479" s="18"/>
      <c r="S5479" s="18"/>
    </row>
    <row r="5480" spans="1:19" x14ac:dyDescent="0.25">
      <c r="A5480" s="9"/>
      <c r="O5480" s="18"/>
      <c r="P5480" s="18"/>
      <c r="Q5480" s="18"/>
      <c r="R5480" s="18"/>
      <c r="S5480" s="18"/>
    </row>
    <row r="5481" spans="1:19" x14ac:dyDescent="0.25">
      <c r="A5481" s="9"/>
      <c r="O5481" s="18"/>
      <c r="P5481" s="18"/>
      <c r="Q5481" s="18"/>
      <c r="R5481" s="18"/>
      <c r="S5481" s="18"/>
    </row>
    <row r="5482" spans="1:19" x14ac:dyDescent="0.25">
      <c r="A5482" s="9"/>
      <c r="O5482" s="18"/>
      <c r="P5482" s="18"/>
      <c r="Q5482" s="18"/>
      <c r="R5482" s="18"/>
      <c r="S5482" s="18"/>
    </row>
    <row r="5483" spans="1:19" x14ac:dyDescent="0.25">
      <c r="A5483" s="9"/>
      <c r="O5483" s="18"/>
      <c r="P5483" s="18"/>
      <c r="Q5483" s="18"/>
      <c r="R5483" s="18"/>
      <c r="S5483" s="18"/>
    </row>
    <row r="5484" spans="1:19" x14ac:dyDescent="0.25">
      <c r="A5484" s="9"/>
      <c r="O5484" s="18"/>
      <c r="P5484" s="18"/>
      <c r="Q5484" s="18"/>
      <c r="R5484" s="18"/>
      <c r="S5484" s="18"/>
    </row>
    <row r="5485" spans="1:19" x14ac:dyDescent="0.25">
      <c r="A5485" s="9"/>
      <c r="O5485" s="18"/>
      <c r="P5485" s="18"/>
      <c r="Q5485" s="18"/>
      <c r="R5485" s="18"/>
      <c r="S5485" s="18"/>
    </row>
    <row r="5486" spans="1:19" x14ac:dyDescent="0.25">
      <c r="A5486" s="9"/>
      <c r="O5486" s="18"/>
      <c r="P5486" s="18"/>
      <c r="Q5486" s="18"/>
      <c r="R5486" s="18"/>
      <c r="S5486" s="18"/>
    </row>
    <row r="5487" spans="1:19" x14ac:dyDescent="0.25">
      <c r="A5487" s="9"/>
      <c r="O5487" s="18"/>
      <c r="P5487" s="18"/>
      <c r="Q5487" s="18"/>
      <c r="R5487" s="18"/>
      <c r="S5487" s="18"/>
    </row>
    <row r="5488" spans="1:19" x14ac:dyDescent="0.25">
      <c r="A5488" s="9"/>
      <c r="O5488" s="18"/>
      <c r="P5488" s="18"/>
      <c r="Q5488" s="18"/>
      <c r="R5488" s="18"/>
      <c r="S5488" s="18"/>
    </row>
    <row r="5489" spans="1:19" x14ac:dyDescent="0.25">
      <c r="A5489" s="9"/>
      <c r="O5489" s="18"/>
      <c r="P5489" s="18"/>
      <c r="Q5489" s="18"/>
      <c r="R5489" s="18"/>
      <c r="S5489" s="18"/>
    </row>
    <row r="5490" spans="1:19" x14ac:dyDescent="0.25">
      <c r="A5490" s="9"/>
      <c r="O5490" s="18"/>
      <c r="P5490" s="18"/>
      <c r="Q5490" s="18"/>
      <c r="R5490" s="18"/>
      <c r="S5490" s="18"/>
    </row>
    <row r="5491" spans="1:19" x14ac:dyDescent="0.25">
      <c r="A5491" s="9"/>
      <c r="O5491" s="18"/>
      <c r="P5491" s="18"/>
      <c r="Q5491" s="18"/>
      <c r="R5491" s="18"/>
      <c r="S5491" s="18"/>
    </row>
    <row r="5492" spans="1:19" x14ac:dyDescent="0.25">
      <c r="A5492" s="9"/>
      <c r="O5492" s="18"/>
      <c r="P5492" s="18"/>
      <c r="Q5492" s="18"/>
      <c r="R5492" s="18"/>
      <c r="S5492" s="18"/>
    </row>
    <row r="5493" spans="1:19" x14ac:dyDescent="0.25">
      <c r="A5493" s="9"/>
      <c r="O5493" s="18"/>
      <c r="P5493" s="18"/>
      <c r="Q5493" s="18"/>
      <c r="R5493" s="18"/>
      <c r="S5493" s="18"/>
    </row>
    <row r="5494" spans="1:19" x14ac:dyDescent="0.25">
      <c r="A5494" s="9"/>
      <c r="O5494" s="18"/>
      <c r="P5494" s="18"/>
      <c r="Q5494" s="18"/>
      <c r="R5494" s="18"/>
      <c r="S5494" s="18"/>
    </row>
    <row r="5495" spans="1:19" x14ac:dyDescent="0.25">
      <c r="A5495" s="9"/>
      <c r="O5495" s="18"/>
      <c r="P5495" s="18"/>
      <c r="Q5495" s="18"/>
      <c r="R5495" s="18"/>
      <c r="S5495" s="18"/>
    </row>
    <row r="5496" spans="1:19" x14ac:dyDescent="0.25">
      <c r="A5496" s="9"/>
      <c r="O5496" s="18"/>
      <c r="P5496" s="18"/>
      <c r="Q5496" s="18"/>
      <c r="R5496" s="18"/>
      <c r="S5496" s="18"/>
    </row>
    <row r="5497" spans="1:19" x14ac:dyDescent="0.25">
      <c r="A5497" s="9"/>
      <c r="O5497" s="18"/>
      <c r="P5497" s="18"/>
      <c r="Q5497" s="18"/>
      <c r="R5497" s="18"/>
      <c r="S5497" s="18"/>
    </row>
    <row r="5498" spans="1:19" x14ac:dyDescent="0.25">
      <c r="A5498" s="9"/>
      <c r="O5498" s="18"/>
      <c r="P5498" s="18"/>
      <c r="Q5498" s="18"/>
      <c r="R5498" s="18"/>
      <c r="S5498" s="18"/>
    </row>
    <row r="5499" spans="1:19" x14ac:dyDescent="0.25">
      <c r="A5499" s="9"/>
      <c r="O5499" s="18"/>
      <c r="P5499" s="18"/>
      <c r="Q5499" s="18"/>
      <c r="R5499" s="18"/>
      <c r="S5499" s="18"/>
    </row>
    <row r="5500" spans="1:19" x14ac:dyDescent="0.25">
      <c r="A5500" s="9"/>
      <c r="O5500" s="18"/>
      <c r="P5500" s="18"/>
      <c r="Q5500" s="18"/>
      <c r="R5500" s="18"/>
      <c r="S5500" s="18"/>
    </row>
    <row r="5501" spans="1:19" x14ac:dyDescent="0.25">
      <c r="A5501" s="9"/>
      <c r="O5501" s="18"/>
      <c r="P5501" s="18"/>
      <c r="Q5501" s="18"/>
      <c r="R5501" s="18"/>
      <c r="S5501" s="18"/>
    </row>
    <row r="5502" spans="1:19" x14ac:dyDescent="0.25">
      <c r="A5502" s="9"/>
      <c r="O5502" s="18"/>
      <c r="P5502" s="18"/>
      <c r="Q5502" s="18"/>
      <c r="R5502" s="18"/>
      <c r="S5502" s="18"/>
    </row>
    <row r="5503" spans="1:19" x14ac:dyDescent="0.25">
      <c r="A5503" s="9"/>
      <c r="O5503" s="18"/>
      <c r="P5503" s="18"/>
      <c r="Q5503" s="18"/>
      <c r="R5503" s="18"/>
      <c r="S5503" s="18"/>
    </row>
    <row r="5504" spans="1:19" x14ac:dyDescent="0.25">
      <c r="A5504" s="9"/>
      <c r="O5504" s="18"/>
      <c r="P5504" s="18"/>
      <c r="Q5504" s="18"/>
      <c r="R5504" s="18"/>
      <c r="S5504" s="18"/>
    </row>
    <row r="5505" spans="1:19" x14ac:dyDescent="0.25">
      <c r="A5505" s="9"/>
      <c r="O5505" s="18"/>
      <c r="P5505" s="18"/>
      <c r="Q5505" s="18"/>
      <c r="R5505" s="18"/>
      <c r="S5505" s="18"/>
    </row>
    <row r="5506" spans="1:19" x14ac:dyDescent="0.25">
      <c r="A5506" s="9"/>
      <c r="O5506" s="18"/>
      <c r="P5506" s="18"/>
      <c r="Q5506" s="18"/>
      <c r="R5506" s="18"/>
      <c r="S5506" s="18"/>
    </row>
    <row r="5507" spans="1:19" x14ac:dyDescent="0.25">
      <c r="A5507" s="9"/>
      <c r="O5507" s="18"/>
      <c r="P5507" s="18"/>
      <c r="Q5507" s="18"/>
      <c r="R5507" s="18"/>
      <c r="S5507" s="18"/>
    </row>
    <row r="5508" spans="1:19" x14ac:dyDescent="0.25">
      <c r="A5508" s="9"/>
      <c r="O5508" s="18"/>
      <c r="P5508" s="18"/>
      <c r="Q5508" s="18"/>
      <c r="R5508" s="18"/>
      <c r="S5508" s="18"/>
    </row>
    <row r="5509" spans="1:19" x14ac:dyDescent="0.25">
      <c r="A5509" s="9"/>
      <c r="O5509" s="18"/>
      <c r="P5509" s="18"/>
      <c r="Q5509" s="18"/>
      <c r="R5509" s="18"/>
      <c r="S5509" s="18"/>
    </row>
    <row r="5510" spans="1:19" x14ac:dyDescent="0.25">
      <c r="A5510" s="9"/>
      <c r="O5510" s="18"/>
      <c r="P5510" s="18"/>
      <c r="Q5510" s="18"/>
      <c r="R5510" s="18"/>
      <c r="S5510" s="18"/>
    </row>
    <row r="5511" spans="1:19" x14ac:dyDescent="0.25">
      <c r="A5511" s="9"/>
      <c r="O5511" s="18"/>
      <c r="P5511" s="18"/>
      <c r="Q5511" s="18"/>
      <c r="R5511" s="18"/>
      <c r="S5511" s="18"/>
    </row>
    <row r="5512" spans="1:19" x14ac:dyDescent="0.25">
      <c r="A5512" s="9"/>
      <c r="O5512" s="18"/>
      <c r="P5512" s="18"/>
      <c r="Q5512" s="18"/>
      <c r="R5512" s="18"/>
      <c r="S5512" s="18"/>
    </row>
    <row r="5513" spans="1:19" x14ac:dyDescent="0.25">
      <c r="A5513" s="9"/>
      <c r="O5513" s="18"/>
      <c r="P5513" s="18"/>
      <c r="Q5513" s="18"/>
      <c r="R5513" s="18"/>
      <c r="S5513" s="18"/>
    </row>
    <row r="5514" spans="1:19" x14ac:dyDescent="0.25">
      <c r="A5514" s="9"/>
      <c r="O5514" s="18"/>
      <c r="P5514" s="18"/>
      <c r="Q5514" s="18"/>
      <c r="R5514" s="18"/>
      <c r="S5514" s="18"/>
    </row>
    <row r="5515" spans="1:19" x14ac:dyDescent="0.25">
      <c r="A5515" s="9"/>
      <c r="O5515" s="18"/>
      <c r="P5515" s="18"/>
      <c r="Q5515" s="18"/>
      <c r="R5515" s="18"/>
      <c r="S5515" s="18"/>
    </row>
    <row r="5516" spans="1:19" x14ac:dyDescent="0.25">
      <c r="A5516" s="9"/>
      <c r="O5516" s="18"/>
      <c r="P5516" s="18"/>
      <c r="Q5516" s="18"/>
      <c r="R5516" s="18"/>
      <c r="S5516" s="18"/>
    </row>
    <row r="5517" spans="1:19" x14ac:dyDescent="0.25">
      <c r="A5517" s="9"/>
      <c r="O5517" s="18"/>
      <c r="P5517" s="18"/>
      <c r="Q5517" s="18"/>
      <c r="R5517" s="18"/>
      <c r="S5517" s="18"/>
    </row>
    <row r="5518" spans="1:19" x14ac:dyDescent="0.25">
      <c r="A5518" s="9"/>
      <c r="O5518" s="18"/>
      <c r="P5518" s="18"/>
      <c r="Q5518" s="18"/>
      <c r="R5518" s="18"/>
      <c r="S5518" s="18"/>
    </row>
    <row r="5519" spans="1:19" x14ac:dyDescent="0.25">
      <c r="A5519" s="9"/>
      <c r="O5519" s="18"/>
      <c r="P5519" s="18"/>
      <c r="Q5519" s="18"/>
      <c r="R5519" s="18"/>
      <c r="S5519" s="18"/>
    </row>
    <row r="5520" spans="1:19" x14ac:dyDescent="0.25">
      <c r="A5520" s="9"/>
      <c r="O5520" s="18"/>
      <c r="P5520" s="18"/>
      <c r="Q5520" s="18"/>
      <c r="R5520" s="18"/>
      <c r="S5520" s="18"/>
    </row>
    <row r="5521" spans="1:19" x14ac:dyDescent="0.25">
      <c r="A5521" s="9"/>
      <c r="O5521" s="18"/>
      <c r="P5521" s="18"/>
      <c r="Q5521" s="18"/>
      <c r="R5521" s="18"/>
      <c r="S5521" s="18"/>
    </row>
    <row r="5522" spans="1:19" x14ac:dyDescent="0.25">
      <c r="A5522" s="9"/>
      <c r="O5522" s="18"/>
      <c r="P5522" s="18"/>
      <c r="Q5522" s="18"/>
      <c r="R5522" s="18"/>
      <c r="S5522" s="18"/>
    </row>
    <row r="5523" spans="1:19" x14ac:dyDescent="0.25">
      <c r="A5523" s="9"/>
      <c r="O5523" s="18"/>
      <c r="P5523" s="18"/>
      <c r="Q5523" s="18"/>
      <c r="R5523" s="18"/>
      <c r="S5523" s="18"/>
    </row>
    <row r="5524" spans="1:19" x14ac:dyDescent="0.25">
      <c r="A5524" s="9"/>
      <c r="O5524" s="18"/>
      <c r="P5524" s="18"/>
      <c r="Q5524" s="18"/>
      <c r="R5524" s="18"/>
      <c r="S5524" s="18"/>
    </row>
    <row r="5525" spans="1:19" x14ac:dyDescent="0.25">
      <c r="A5525" s="9"/>
      <c r="O5525" s="18"/>
      <c r="P5525" s="18"/>
      <c r="Q5525" s="18"/>
      <c r="R5525" s="18"/>
      <c r="S5525" s="18"/>
    </row>
    <row r="5526" spans="1:19" x14ac:dyDescent="0.25">
      <c r="A5526" s="9"/>
      <c r="O5526" s="18"/>
      <c r="P5526" s="18"/>
      <c r="Q5526" s="18"/>
      <c r="R5526" s="18"/>
      <c r="S5526" s="18"/>
    </row>
    <row r="5527" spans="1:19" x14ac:dyDescent="0.25">
      <c r="A5527" s="9"/>
      <c r="O5527" s="18"/>
      <c r="P5527" s="18"/>
      <c r="Q5527" s="18"/>
      <c r="R5527" s="18"/>
      <c r="S5527" s="18"/>
    </row>
    <row r="5528" spans="1:19" x14ac:dyDescent="0.25">
      <c r="A5528" s="9"/>
      <c r="O5528" s="18"/>
      <c r="P5528" s="18"/>
      <c r="Q5528" s="18"/>
      <c r="R5528" s="18"/>
      <c r="S5528" s="18"/>
    </row>
    <row r="5529" spans="1:19" x14ac:dyDescent="0.25">
      <c r="A5529" s="9"/>
      <c r="O5529" s="18"/>
      <c r="P5529" s="18"/>
      <c r="Q5529" s="18"/>
      <c r="R5529" s="18"/>
      <c r="S5529" s="18"/>
    </row>
    <row r="5530" spans="1:19" x14ac:dyDescent="0.25">
      <c r="A5530" s="9"/>
      <c r="O5530" s="18"/>
      <c r="P5530" s="18"/>
      <c r="Q5530" s="18"/>
      <c r="R5530" s="18"/>
      <c r="S5530" s="18"/>
    </row>
    <row r="5531" spans="1:19" x14ac:dyDescent="0.25">
      <c r="A5531" s="9"/>
      <c r="O5531" s="18"/>
      <c r="P5531" s="18"/>
      <c r="Q5531" s="18"/>
      <c r="R5531" s="18"/>
      <c r="S5531" s="18"/>
    </row>
    <row r="5532" spans="1:19" x14ac:dyDescent="0.25">
      <c r="A5532" s="9"/>
      <c r="O5532" s="18"/>
      <c r="P5532" s="18"/>
      <c r="Q5532" s="18"/>
      <c r="R5532" s="18"/>
      <c r="S5532" s="18"/>
    </row>
    <row r="5533" spans="1:19" x14ac:dyDescent="0.25">
      <c r="A5533" s="9"/>
      <c r="O5533" s="18"/>
      <c r="P5533" s="18"/>
      <c r="Q5533" s="18"/>
      <c r="R5533" s="18"/>
      <c r="S5533" s="18"/>
    </row>
    <row r="5534" spans="1:19" x14ac:dyDescent="0.25">
      <c r="A5534" s="9"/>
      <c r="O5534" s="18"/>
      <c r="P5534" s="18"/>
      <c r="Q5534" s="18"/>
      <c r="R5534" s="18"/>
      <c r="S5534" s="18"/>
    </row>
    <row r="5535" spans="1:19" x14ac:dyDescent="0.25">
      <c r="A5535" s="9"/>
      <c r="O5535" s="18"/>
      <c r="P5535" s="18"/>
      <c r="Q5535" s="18"/>
      <c r="R5535" s="18"/>
      <c r="S5535" s="18"/>
    </row>
    <row r="5536" spans="1:19" x14ac:dyDescent="0.25">
      <c r="A5536" s="9"/>
      <c r="O5536" s="18"/>
      <c r="P5536" s="18"/>
      <c r="Q5536" s="18"/>
      <c r="R5536" s="18"/>
      <c r="S5536" s="18"/>
    </row>
    <row r="5537" spans="1:19" x14ac:dyDescent="0.25">
      <c r="A5537" s="9"/>
      <c r="O5537" s="18"/>
      <c r="P5537" s="18"/>
      <c r="Q5537" s="18"/>
      <c r="R5537" s="18"/>
      <c r="S5537" s="18"/>
    </row>
    <row r="5538" spans="1:19" x14ac:dyDescent="0.25">
      <c r="A5538" s="9"/>
      <c r="O5538" s="18"/>
      <c r="P5538" s="18"/>
      <c r="Q5538" s="18"/>
      <c r="R5538" s="18"/>
      <c r="S5538" s="18"/>
    </row>
    <row r="5539" spans="1:19" x14ac:dyDescent="0.25">
      <c r="A5539" s="9"/>
      <c r="O5539" s="18"/>
      <c r="P5539" s="18"/>
      <c r="Q5539" s="18"/>
      <c r="R5539" s="18"/>
      <c r="S5539" s="18"/>
    </row>
    <row r="5540" spans="1:19" x14ac:dyDescent="0.25">
      <c r="A5540" s="9"/>
      <c r="O5540" s="18"/>
      <c r="P5540" s="18"/>
      <c r="Q5540" s="18"/>
      <c r="R5540" s="18"/>
      <c r="S5540" s="18"/>
    </row>
    <row r="5541" spans="1:19" x14ac:dyDescent="0.25">
      <c r="A5541" s="9"/>
      <c r="O5541" s="18"/>
      <c r="P5541" s="18"/>
      <c r="Q5541" s="18"/>
      <c r="R5541" s="18"/>
      <c r="S5541" s="18"/>
    </row>
    <row r="5542" spans="1:19" x14ac:dyDescent="0.25">
      <c r="A5542" s="9"/>
      <c r="O5542" s="18"/>
      <c r="P5542" s="18"/>
      <c r="Q5542" s="18"/>
      <c r="R5542" s="18"/>
      <c r="S5542" s="18"/>
    </row>
    <row r="5543" spans="1:19" x14ac:dyDescent="0.25">
      <c r="A5543" s="9"/>
      <c r="O5543" s="18"/>
      <c r="P5543" s="18"/>
      <c r="Q5543" s="18"/>
      <c r="R5543" s="18"/>
      <c r="S5543" s="18"/>
    </row>
    <row r="5544" spans="1:19" x14ac:dyDescent="0.25">
      <c r="A5544" s="9"/>
      <c r="O5544" s="18"/>
      <c r="P5544" s="18"/>
      <c r="Q5544" s="18"/>
      <c r="R5544" s="18"/>
      <c r="S5544" s="18"/>
    </row>
    <row r="5545" spans="1:19" x14ac:dyDescent="0.25">
      <c r="A5545" s="9"/>
      <c r="O5545" s="18"/>
      <c r="P5545" s="18"/>
      <c r="Q5545" s="18"/>
      <c r="R5545" s="18"/>
      <c r="S5545" s="18"/>
    </row>
    <row r="5546" spans="1:19" x14ac:dyDescent="0.25">
      <c r="A5546" s="9"/>
      <c r="O5546" s="18"/>
      <c r="P5546" s="18"/>
      <c r="Q5546" s="18"/>
      <c r="R5546" s="18"/>
      <c r="S5546" s="18"/>
    </row>
    <row r="5547" spans="1:19" x14ac:dyDescent="0.25">
      <c r="A5547" s="9"/>
      <c r="O5547" s="18"/>
      <c r="P5547" s="18"/>
      <c r="Q5547" s="18"/>
      <c r="R5547" s="18"/>
      <c r="S5547" s="18"/>
    </row>
    <row r="5548" spans="1:19" x14ac:dyDescent="0.25">
      <c r="A5548" s="9"/>
      <c r="O5548" s="18"/>
      <c r="P5548" s="18"/>
      <c r="Q5548" s="18"/>
      <c r="R5548" s="18"/>
      <c r="S5548" s="18"/>
    </row>
    <row r="5549" spans="1:19" x14ac:dyDescent="0.25">
      <c r="A5549" s="9"/>
      <c r="O5549" s="18"/>
      <c r="P5549" s="18"/>
      <c r="Q5549" s="18"/>
      <c r="R5549" s="18"/>
      <c r="S5549" s="18"/>
    </row>
    <row r="5550" spans="1:19" x14ac:dyDescent="0.25">
      <c r="A5550" s="9"/>
      <c r="O5550" s="18"/>
      <c r="P5550" s="18"/>
      <c r="Q5550" s="18"/>
      <c r="R5550" s="18"/>
      <c r="S5550" s="18"/>
    </row>
    <row r="5551" spans="1:19" x14ac:dyDescent="0.25">
      <c r="A5551" s="9"/>
      <c r="O5551" s="18"/>
      <c r="P5551" s="18"/>
      <c r="Q5551" s="18"/>
      <c r="R5551" s="18"/>
      <c r="S5551" s="18"/>
    </row>
    <row r="5552" spans="1:19" x14ac:dyDescent="0.25">
      <c r="A5552" s="9"/>
      <c r="O5552" s="18"/>
      <c r="P5552" s="18"/>
      <c r="Q5552" s="18"/>
      <c r="R5552" s="18"/>
      <c r="S5552" s="18"/>
    </row>
    <row r="5553" spans="1:19" x14ac:dyDescent="0.25">
      <c r="A5553" s="9"/>
      <c r="O5553" s="18"/>
      <c r="P5553" s="18"/>
      <c r="Q5553" s="18"/>
      <c r="R5553" s="18"/>
      <c r="S5553" s="18"/>
    </row>
    <row r="5554" spans="1:19" x14ac:dyDescent="0.25">
      <c r="A5554" s="9"/>
      <c r="O5554" s="18"/>
      <c r="P5554" s="18"/>
      <c r="Q5554" s="18"/>
      <c r="R5554" s="18"/>
      <c r="S5554" s="18"/>
    </row>
    <row r="5555" spans="1:19" x14ac:dyDescent="0.25">
      <c r="A5555" s="9"/>
      <c r="O5555" s="18"/>
      <c r="P5555" s="18"/>
      <c r="Q5555" s="18"/>
      <c r="R5555" s="18"/>
      <c r="S5555" s="18"/>
    </row>
    <row r="5556" spans="1:19" x14ac:dyDescent="0.25">
      <c r="A5556" s="9"/>
      <c r="O5556" s="18"/>
      <c r="P5556" s="18"/>
      <c r="Q5556" s="18"/>
      <c r="R5556" s="18"/>
      <c r="S5556" s="18"/>
    </row>
    <row r="5557" spans="1:19" x14ac:dyDescent="0.25">
      <c r="A5557" s="9"/>
      <c r="O5557" s="18"/>
      <c r="P5557" s="18"/>
      <c r="Q5557" s="18"/>
      <c r="R5557" s="18"/>
      <c r="S5557" s="18"/>
    </row>
    <row r="5558" spans="1:19" x14ac:dyDescent="0.25">
      <c r="A5558" s="9"/>
      <c r="O5558" s="18"/>
      <c r="P5558" s="18"/>
      <c r="Q5558" s="18"/>
      <c r="R5558" s="18"/>
      <c r="S5558" s="18"/>
    </row>
    <row r="5559" spans="1:19" x14ac:dyDescent="0.25">
      <c r="A5559" s="9"/>
      <c r="O5559" s="18"/>
      <c r="P5559" s="18"/>
      <c r="Q5559" s="18"/>
      <c r="R5559" s="18"/>
      <c r="S5559" s="18"/>
    </row>
    <row r="5560" spans="1:19" x14ac:dyDescent="0.25">
      <c r="A5560" s="9"/>
      <c r="O5560" s="18"/>
      <c r="P5560" s="18"/>
      <c r="Q5560" s="18"/>
      <c r="R5560" s="18"/>
      <c r="S5560" s="18"/>
    </row>
    <row r="5561" spans="1:19" x14ac:dyDescent="0.25">
      <c r="A5561" s="9"/>
      <c r="O5561" s="18"/>
      <c r="P5561" s="18"/>
      <c r="Q5561" s="18"/>
      <c r="R5561" s="18"/>
      <c r="S5561" s="18"/>
    </row>
    <row r="5562" spans="1:19" x14ac:dyDescent="0.25">
      <c r="A5562" s="9"/>
      <c r="O5562" s="18"/>
      <c r="P5562" s="18"/>
      <c r="Q5562" s="18"/>
      <c r="R5562" s="18"/>
      <c r="S5562" s="18"/>
    </row>
    <row r="5563" spans="1:19" x14ac:dyDescent="0.25">
      <c r="A5563" s="9"/>
      <c r="O5563" s="18"/>
      <c r="P5563" s="18"/>
      <c r="Q5563" s="18"/>
      <c r="R5563" s="18"/>
      <c r="S5563" s="18"/>
    </row>
    <row r="5564" spans="1:19" x14ac:dyDescent="0.25">
      <c r="A5564" s="9"/>
      <c r="O5564" s="18"/>
      <c r="P5564" s="18"/>
      <c r="Q5564" s="18"/>
      <c r="R5564" s="18"/>
      <c r="S5564" s="18"/>
    </row>
    <row r="5565" spans="1:19" x14ac:dyDescent="0.25">
      <c r="A5565" s="9"/>
      <c r="O5565" s="18"/>
      <c r="P5565" s="18"/>
      <c r="Q5565" s="18"/>
      <c r="R5565" s="18"/>
      <c r="S5565" s="18"/>
    </row>
    <row r="5566" spans="1:19" x14ac:dyDescent="0.25">
      <c r="A5566" s="9"/>
      <c r="O5566" s="18"/>
      <c r="P5566" s="18"/>
      <c r="Q5566" s="18"/>
      <c r="R5566" s="18"/>
      <c r="S5566" s="18"/>
    </row>
    <row r="5567" spans="1:19" x14ac:dyDescent="0.25">
      <c r="A5567" s="9"/>
      <c r="O5567" s="18"/>
      <c r="P5567" s="18"/>
      <c r="Q5567" s="18"/>
      <c r="R5567" s="18"/>
      <c r="S5567" s="18"/>
    </row>
    <row r="5568" spans="1:19" x14ac:dyDescent="0.25">
      <c r="A5568" s="9"/>
      <c r="O5568" s="18"/>
      <c r="P5568" s="18"/>
      <c r="Q5568" s="18"/>
      <c r="R5568" s="18"/>
      <c r="S5568" s="18"/>
    </row>
    <row r="5569" spans="1:19" x14ac:dyDescent="0.25">
      <c r="A5569" s="9"/>
      <c r="O5569" s="18"/>
      <c r="P5569" s="18"/>
      <c r="Q5569" s="18"/>
      <c r="R5569" s="18"/>
      <c r="S5569" s="18"/>
    </row>
    <row r="5570" spans="1:19" x14ac:dyDescent="0.25">
      <c r="A5570" s="9"/>
      <c r="O5570" s="18"/>
      <c r="P5570" s="18"/>
      <c r="Q5570" s="18"/>
      <c r="R5570" s="18"/>
      <c r="S5570" s="18"/>
    </row>
    <row r="5571" spans="1:19" x14ac:dyDescent="0.25">
      <c r="A5571" s="9"/>
      <c r="O5571" s="18"/>
      <c r="P5571" s="18"/>
      <c r="Q5571" s="18"/>
      <c r="R5571" s="18"/>
      <c r="S5571" s="18"/>
    </row>
    <row r="5572" spans="1:19" x14ac:dyDescent="0.25">
      <c r="A5572" s="9"/>
      <c r="O5572" s="18"/>
      <c r="P5572" s="18"/>
      <c r="Q5572" s="18"/>
      <c r="R5572" s="18"/>
      <c r="S5572" s="18"/>
    </row>
    <row r="5573" spans="1:19" x14ac:dyDescent="0.25">
      <c r="A5573" s="9"/>
      <c r="O5573" s="18"/>
      <c r="P5573" s="18"/>
      <c r="Q5573" s="18"/>
      <c r="R5573" s="18"/>
      <c r="S5573" s="18"/>
    </row>
    <row r="5574" spans="1:19" x14ac:dyDescent="0.25">
      <c r="A5574" s="9"/>
      <c r="O5574" s="18"/>
      <c r="P5574" s="18"/>
      <c r="Q5574" s="18"/>
      <c r="R5574" s="18"/>
      <c r="S5574" s="18"/>
    </row>
    <row r="5575" spans="1:19" x14ac:dyDescent="0.25">
      <c r="A5575" s="9"/>
      <c r="O5575" s="18"/>
      <c r="P5575" s="18"/>
      <c r="Q5575" s="18"/>
      <c r="R5575" s="18"/>
      <c r="S5575" s="18"/>
    </row>
    <row r="5576" spans="1:19" x14ac:dyDescent="0.25">
      <c r="A5576" s="9"/>
      <c r="O5576" s="18"/>
      <c r="P5576" s="18"/>
      <c r="Q5576" s="18"/>
      <c r="R5576" s="18"/>
      <c r="S5576" s="18"/>
    </row>
    <row r="5577" spans="1:19" x14ac:dyDescent="0.25">
      <c r="A5577" s="9"/>
      <c r="O5577" s="18"/>
      <c r="P5577" s="18"/>
      <c r="Q5577" s="18"/>
      <c r="R5577" s="18"/>
      <c r="S5577" s="18"/>
    </row>
    <row r="5578" spans="1:19" x14ac:dyDescent="0.25">
      <c r="A5578" s="9"/>
      <c r="O5578" s="18"/>
      <c r="P5578" s="18"/>
      <c r="Q5578" s="18"/>
      <c r="R5578" s="18"/>
      <c r="S5578" s="18"/>
    </row>
    <row r="5579" spans="1:19" x14ac:dyDescent="0.25">
      <c r="A5579" s="9"/>
      <c r="O5579" s="18"/>
      <c r="P5579" s="18"/>
      <c r="Q5579" s="18"/>
      <c r="R5579" s="18"/>
      <c r="S5579" s="18"/>
    </row>
    <row r="5580" spans="1:19" x14ac:dyDescent="0.25">
      <c r="A5580" s="9"/>
      <c r="O5580" s="18"/>
      <c r="P5580" s="18"/>
      <c r="Q5580" s="18"/>
      <c r="R5580" s="18"/>
      <c r="S5580" s="18"/>
    </row>
    <row r="5581" spans="1:19" x14ac:dyDescent="0.25">
      <c r="A5581" s="9"/>
      <c r="O5581" s="18"/>
      <c r="P5581" s="18"/>
      <c r="Q5581" s="18"/>
      <c r="R5581" s="18"/>
      <c r="S5581" s="18"/>
    </row>
    <row r="5582" spans="1:19" x14ac:dyDescent="0.25">
      <c r="A5582" s="9"/>
      <c r="O5582" s="18"/>
      <c r="P5582" s="18"/>
      <c r="Q5582" s="18"/>
      <c r="R5582" s="18"/>
      <c r="S5582" s="18"/>
    </row>
    <row r="5583" spans="1:19" x14ac:dyDescent="0.25">
      <c r="A5583" s="9"/>
      <c r="O5583" s="18"/>
      <c r="P5583" s="18"/>
      <c r="Q5583" s="18"/>
      <c r="R5583" s="18"/>
      <c r="S5583" s="18"/>
    </row>
    <row r="5584" spans="1:19" x14ac:dyDescent="0.25">
      <c r="A5584" s="9"/>
      <c r="O5584" s="18"/>
      <c r="P5584" s="18"/>
      <c r="Q5584" s="18"/>
      <c r="R5584" s="18"/>
      <c r="S5584" s="18"/>
    </row>
    <row r="5585" spans="1:19" x14ac:dyDescent="0.25">
      <c r="A5585" s="9"/>
      <c r="O5585" s="18"/>
      <c r="P5585" s="18"/>
      <c r="Q5585" s="18"/>
      <c r="R5585" s="18"/>
      <c r="S5585" s="18"/>
    </row>
    <row r="5586" spans="1:19" x14ac:dyDescent="0.25">
      <c r="A5586" s="9"/>
      <c r="O5586" s="18"/>
      <c r="P5586" s="18"/>
      <c r="Q5586" s="18"/>
      <c r="R5586" s="18"/>
      <c r="S5586" s="18"/>
    </row>
    <row r="5587" spans="1:19" x14ac:dyDescent="0.25">
      <c r="A5587" s="9"/>
      <c r="O5587" s="18"/>
      <c r="P5587" s="18"/>
      <c r="Q5587" s="18"/>
      <c r="R5587" s="18"/>
      <c r="S5587" s="18"/>
    </row>
    <row r="5588" spans="1:19" x14ac:dyDescent="0.25">
      <c r="A5588" s="9"/>
      <c r="O5588" s="18"/>
      <c r="P5588" s="18"/>
      <c r="Q5588" s="18"/>
      <c r="R5588" s="18"/>
      <c r="S5588" s="18"/>
    </row>
    <row r="5589" spans="1:19" x14ac:dyDescent="0.25">
      <c r="A5589" s="9"/>
      <c r="O5589" s="18"/>
      <c r="P5589" s="18"/>
      <c r="Q5589" s="18"/>
      <c r="R5589" s="18"/>
      <c r="S5589" s="18"/>
    </row>
    <row r="5590" spans="1:19" x14ac:dyDescent="0.25">
      <c r="A5590" s="9"/>
      <c r="O5590" s="18"/>
      <c r="P5590" s="18"/>
      <c r="Q5590" s="18"/>
      <c r="R5590" s="18"/>
      <c r="S5590" s="18"/>
    </row>
    <row r="5591" spans="1:19" x14ac:dyDescent="0.25">
      <c r="A5591" s="9"/>
      <c r="O5591" s="18"/>
      <c r="P5591" s="18"/>
      <c r="Q5591" s="18"/>
      <c r="R5591" s="18"/>
      <c r="S5591" s="18"/>
    </row>
    <row r="5592" spans="1:19" x14ac:dyDescent="0.25">
      <c r="A5592" s="9"/>
      <c r="O5592" s="18"/>
      <c r="P5592" s="18"/>
      <c r="Q5592" s="18"/>
      <c r="R5592" s="18"/>
      <c r="S5592" s="18"/>
    </row>
    <row r="5593" spans="1:19" x14ac:dyDescent="0.25">
      <c r="A5593" s="9"/>
      <c r="O5593" s="18"/>
      <c r="P5593" s="18"/>
      <c r="Q5593" s="18"/>
      <c r="R5593" s="18"/>
      <c r="S5593" s="18"/>
    </row>
    <row r="5594" spans="1:19" x14ac:dyDescent="0.25">
      <c r="A5594" s="9"/>
      <c r="O5594" s="18"/>
      <c r="P5594" s="18"/>
      <c r="Q5594" s="18"/>
      <c r="R5594" s="18"/>
      <c r="S5594" s="18"/>
    </row>
    <row r="5595" spans="1:19" x14ac:dyDescent="0.25">
      <c r="A5595" s="9"/>
      <c r="O5595" s="18"/>
      <c r="P5595" s="18"/>
      <c r="Q5595" s="18"/>
      <c r="R5595" s="18"/>
      <c r="S5595" s="18"/>
    </row>
    <row r="5596" spans="1:19" x14ac:dyDescent="0.25">
      <c r="A5596" s="9"/>
      <c r="O5596" s="18"/>
      <c r="P5596" s="18"/>
      <c r="Q5596" s="18"/>
      <c r="R5596" s="18"/>
      <c r="S5596" s="18"/>
    </row>
    <row r="5597" spans="1:19" x14ac:dyDescent="0.25">
      <c r="A5597" s="9"/>
      <c r="O5597" s="18"/>
      <c r="P5597" s="18"/>
      <c r="Q5597" s="18"/>
      <c r="R5597" s="18"/>
      <c r="S5597" s="18"/>
    </row>
    <row r="5598" spans="1:19" x14ac:dyDescent="0.25">
      <c r="A5598" s="9"/>
      <c r="O5598" s="18"/>
      <c r="P5598" s="18"/>
      <c r="Q5598" s="18"/>
      <c r="R5598" s="18"/>
      <c r="S5598" s="18"/>
    </row>
    <row r="5599" spans="1:19" x14ac:dyDescent="0.25">
      <c r="A5599" s="9"/>
      <c r="O5599" s="18"/>
      <c r="P5599" s="18"/>
      <c r="Q5599" s="18"/>
      <c r="R5599" s="18"/>
      <c r="S5599" s="18"/>
    </row>
    <row r="5600" spans="1:19" x14ac:dyDescent="0.25">
      <c r="A5600" s="9"/>
      <c r="O5600" s="18"/>
      <c r="P5600" s="18"/>
      <c r="Q5600" s="18"/>
      <c r="R5600" s="18"/>
      <c r="S5600" s="18"/>
    </row>
    <row r="5601" spans="1:19" x14ac:dyDescent="0.25">
      <c r="A5601" s="9"/>
      <c r="O5601" s="18"/>
      <c r="P5601" s="18"/>
      <c r="Q5601" s="18"/>
      <c r="R5601" s="18"/>
      <c r="S5601" s="18"/>
    </row>
    <row r="5602" spans="1:19" x14ac:dyDescent="0.25">
      <c r="A5602" s="9"/>
      <c r="O5602" s="18"/>
      <c r="P5602" s="18"/>
      <c r="Q5602" s="18"/>
      <c r="R5602" s="18"/>
      <c r="S5602" s="18"/>
    </row>
    <row r="5603" spans="1:19" x14ac:dyDescent="0.25">
      <c r="A5603" s="9"/>
      <c r="O5603" s="18"/>
      <c r="P5603" s="18"/>
      <c r="Q5603" s="18"/>
      <c r="R5603" s="18"/>
      <c r="S5603" s="18"/>
    </row>
    <row r="5604" spans="1:19" x14ac:dyDescent="0.25">
      <c r="A5604" s="9"/>
      <c r="O5604" s="18"/>
      <c r="P5604" s="18"/>
      <c r="Q5604" s="18"/>
      <c r="R5604" s="18"/>
      <c r="S5604" s="18"/>
    </row>
    <row r="5605" spans="1:19" x14ac:dyDescent="0.25">
      <c r="A5605" s="9"/>
      <c r="O5605" s="18"/>
      <c r="P5605" s="18"/>
      <c r="Q5605" s="18"/>
      <c r="R5605" s="18"/>
      <c r="S5605" s="18"/>
    </row>
    <row r="5606" spans="1:19" x14ac:dyDescent="0.25">
      <c r="A5606" s="9"/>
      <c r="O5606" s="18"/>
      <c r="P5606" s="18"/>
      <c r="Q5606" s="18"/>
      <c r="R5606" s="18"/>
      <c r="S5606" s="18"/>
    </row>
    <row r="5607" spans="1:19" x14ac:dyDescent="0.25">
      <c r="A5607" s="9"/>
      <c r="O5607" s="18"/>
      <c r="P5607" s="18"/>
      <c r="Q5607" s="18"/>
      <c r="R5607" s="18"/>
      <c r="S5607" s="18"/>
    </row>
    <row r="5608" spans="1:19" x14ac:dyDescent="0.25">
      <c r="A5608" s="9"/>
      <c r="O5608" s="18"/>
      <c r="P5608" s="18"/>
      <c r="Q5608" s="18"/>
      <c r="R5608" s="18"/>
      <c r="S5608" s="18"/>
    </row>
    <row r="5609" spans="1:19" x14ac:dyDescent="0.25">
      <c r="A5609" s="9"/>
      <c r="O5609" s="18"/>
      <c r="P5609" s="18"/>
      <c r="Q5609" s="18"/>
      <c r="R5609" s="18"/>
      <c r="S5609" s="18"/>
    </row>
    <row r="5610" spans="1:19" x14ac:dyDescent="0.25">
      <c r="A5610" s="9"/>
      <c r="O5610" s="18"/>
      <c r="P5610" s="18"/>
      <c r="Q5610" s="18"/>
      <c r="R5610" s="18"/>
      <c r="S5610" s="18"/>
    </row>
    <row r="5611" spans="1:19" x14ac:dyDescent="0.25">
      <c r="A5611" s="9"/>
      <c r="O5611" s="18"/>
      <c r="P5611" s="18"/>
      <c r="Q5611" s="18"/>
      <c r="R5611" s="18"/>
      <c r="S5611" s="18"/>
    </row>
    <row r="5612" spans="1:19" x14ac:dyDescent="0.25">
      <c r="A5612" s="9"/>
      <c r="O5612" s="18"/>
      <c r="P5612" s="18"/>
      <c r="Q5612" s="18"/>
      <c r="R5612" s="18"/>
      <c r="S5612" s="18"/>
    </row>
    <row r="5613" spans="1:19" x14ac:dyDescent="0.25">
      <c r="A5613" s="9"/>
      <c r="O5613" s="18"/>
      <c r="P5613" s="18"/>
      <c r="Q5613" s="18"/>
      <c r="R5613" s="18"/>
      <c r="S5613" s="18"/>
    </row>
    <row r="5614" spans="1:19" x14ac:dyDescent="0.25">
      <c r="A5614" s="9"/>
      <c r="O5614" s="18"/>
      <c r="P5614" s="18"/>
      <c r="Q5614" s="18"/>
      <c r="R5614" s="18"/>
      <c r="S5614" s="18"/>
    </row>
    <row r="5615" spans="1:19" x14ac:dyDescent="0.25">
      <c r="A5615" s="9"/>
      <c r="O5615" s="18"/>
      <c r="P5615" s="18"/>
      <c r="Q5615" s="18"/>
      <c r="R5615" s="18"/>
      <c r="S5615" s="18"/>
    </row>
    <row r="5616" spans="1:19" x14ac:dyDescent="0.25">
      <c r="A5616" s="9"/>
      <c r="O5616" s="18"/>
      <c r="P5616" s="18"/>
      <c r="Q5616" s="18"/>
      <c r="R5616" s="18"/>
      <c r="S5616" s="18"/>
    </row>
    <row r="5617" spans="1:19" x14ac:dyDescent="0.25">
      <c r="A5617" s="9"/>
      <c r="O5617" s="18"/>
      <c r="P5617" s="18"/>
      <c r="Q5617" s="18"/>
      <c r="R5617" s="18"/>
      <c r="S5617" s="18"/>
    </row>
    <row r="5618" spans="1:19" x14ac:dyDescent="0.25">
      <c r="A5618" s="9"/>
      <c r="O5618" s="18"/>
      <c r="P5618" s="18"/>
      <c r="Q5618" s="18"/>
      <c r="R5618" s="18"/>
      <c r="S5618" s="18"/>
    </row>
    <row r="5619" spans="1:19" x14ac:dyDescent="0.25">
      <c r="A5619" s="9"/>
      <c r="O5619" s="18"/>
      <c r="P5619" s="18"/>
      <c r="Q5619" s="18"/>
      <c r="R5619" s="18"/>
      <c r="S5619" s="18"/>
    </row>
    <row r="5620" spans="1:19" x14ac:dyDescent="0.25">
      <c r="A5620" s="9"/>
      <c r="O5620" s="18"/>
      <c r="P5620" s="18"/>
      <c r="Q5620" s="18"/>
      <c r="R5620" s="18"/>
      <c r="S5620" s="18"/>
    </row>
    <row r="5621" spans="1:19" x14ac:dyDescent="0.25">
      <c r="A5621" s="9"/>
      <c r="O5621" s="18"/>
      <c r="P5621" s="18"/>
      <c r="Q5621" s="18"/>
      <c r="R5621" s="18"/>
      <c r="S5621" s="18"/>
    </row>
    <row r="5622" spans="1:19" x14ac:dyDescent="0.25">
      <c r="A5622" s="9"/>
      <c r="O5622" s="18"/>
      <c r="P5622" s="18"/>
      <c r="Q5622" s="18"/>
      <c r="R5622" s="18"/>
      <c r="S5622" s="18"/>
    </row>
    <row r="5623" spans="1:19" x14ac:dyDescent="0.25">
      <c r="A5623" s="9"/>
      <c r="O5623" s="18"/>
      <c r="P5623" s="18"/>
      <c r="Q5623" s="18"/>
      <c r="R5623" s="18"/>
      <c r="S5623" s="18"/>
    </row>
    <row r="5624" spans="1:19" x14ac:dyDescent="0.25">
      <c r="A5624" s="9"/>
      <c r="O5624" s="18"/>
      <c r="P5624" s="18"/>
      <c r="Q5624" s="18"/>
      <c r="R5624" s="18"/>
      <c r="S5624" s="18"/>
    </row>
    <row r="5625" spans="1:19" x14ac:dyDescent="0.25">
      <c r="A5625" s="9"/>
      <c r="O5625" s="18"/>
      <c r="P5625" s="18"/>
      <c r="Q5625" s="18"/>
      <c r="R5625" s="18"/>
      <c r="S5625" s="18"/>
    </row>
    <row r="5626" spans="1:19" x14ac:dyDescent="0.25">
      <c r="A5626" s="9"/>
      <c r="O5626" s="18"/>
      <c r="P5626" s="18"/>
      <c r="Q5626" s="18"/>
      <c r="R5626" s="18"/>
      <c r="S5626" s="18"/>
    </row>
    <row r="5627" spans="1:19" x14ac:dyDescent="0.25">
      <c r="A5627" s="9"/>
      <c r="O5627" s="18"/>
      <c r="P5627" s="18"/>
      <c r="Q5627" s="18"/>
      <c r="R5627" s="18"/>
      <c r="S5627" s="18"/>
    </row>
    <row r="5628" spans="1:19" x14ac:dyDescent="0.25">
      <c r="A5628" s="9"/>
      <c r="O5628" s="18"/>
      <c r="P5628" s="18"/>
      <c r="Q5628" s="18"/>
      <c r="R5628" s="18"/>
      <c r="S5628" s="18"/>
    </row>
    <row r="5629" spans="1:19" x14ac:dyDescent="0.25">
      <c r="A5629" s="9"/>
      <c r="O5629" s="18"/>
      <c r="P5629" s="18"/>
      <c r="Q5629" s="18"/>
      <c r="R5629" s="18"/>
      <c r="S5629" s="18"/>
    </row>
    <row r="5630" spans="1:19" x14ac:dyDescent="0.25">
      <c r="A5630" s="9"/>
      <c r="O5630" s="18"/>
      <c r="P5630" s="18"/>
      <c r="Q5630" s="18"/>
      <c r="R5630" s="18"/>
      <c r="S5630" s="18"/>
    </row>
    <row r="5631" spans="1:19" x14ac:dyDescent="0.25">
      <c r="A5631" s="9"/>
      <c r="O5631" s="18"/>
      <c r="P5631" s="18"/>
      <c r="Q5631" s="18"/>
      <c r="R5631" s="18"/>
      <c r="S5631" s="18"/>
    </row>
    <row r="5632" spans="1:19" x14ac:dyDescent="0.25">
      <c r="A5632" s="9"/>
      <c r="O5632" s="18"/>
      <c r="P5632" s="18"/>
      <c r="Q5632" s="18"/>
      <c r="R5632" s="18"/>
      <c r="S5632" s="18"/>
    </row>
    <row r="5633" spans="1:19" x14ac:dyDescent="0.25">
      <c r="A5633" s="9"/>
      <c r="O5633" s="18"/>
      <c r="P5633" s="18"/>
      <c r="Q5633" s="18"/>
      <c r="R5633" s="18"/>
      <c r="S5633" s="18"/>
    </row>
    <row r="5634" spans="1:19" x14ac:dyDescent="0.25">
      <c r="A5634" s="9"/>
      <c r="O5634" s="18"/>
      <c r="P5634" s="18"/>
      <c r="Q5634" s="18"/>
      <c r="R5634" s="18"/>
      <c r="S5634" s="18"/>
    </row>
    <row r="5635" spans="1:19" x14ac:dyDescent="0.25">
      <c r="A5635" s="9"/>
      <c r="O5635" s="18"/>
      <c r="P5635" s="18"/>
      <c r="Q5635" s="18"/>
      <c r="R5635" s="18"/>
      <c r="S5635" s="18"/>
    </row>
    <row r="5636" spans="1:19" x14ac:dyDescent="0.25">
      <c r="A5636" s="9"/>
      <c r="O5636" s="18"/>
      <c r="P5636" s="18"/>
      <c r="Q5636" s="18"/>
      <c r="R5636" s="18"/>
      <c r="S5636" s="18"/>
    </row>
    <row r="5637" spans="1:19" x14ac:dyDescent="0.25">
      <c r="A5637" s="9"/>
      <c r="O5637" s="18"/>
      <c r="P5637" s="18"/>
      <c r="Q5637" s="18"/>
      <c r="R5637" s="18"/>
      <c r="S5637" s="18"/>
    </row>
    <row r="5638" spans="1:19" x14ac:dyDescent="0.25">
      <c r="A5638" s="9"/>
      <c r="O5638" s="18"/>
      <c r="P5638" s="18"/>
      <c r="Q5638" s="18"/>
      <c r="R5638" s="18"/>
      <c r="S5638" s="18"/>
    </row>
    <row r="5639" spans="1:19" x14ac:dyDescent="0.25">
      <c r="A5639" s="9"/>
      <c r="O5639" s="18"/>
      <c r="P5639" s="18"/>
      <c r="Q5639" s="18"/>
      <c r="R5639" s="18"/>
      <c r="S5639" s="18"/>
    </row>
    <row r="5640" spans="1:19" x14ac:dyDescent="0.25">
      <c r="A5640" s="9"/>
      <c r="O5640" s="18"/>
      <c r="P5640" s="18"/>
      <c r="Q5640" s="18"/>
      <c r="R5640" s="18"/>
      <c r="S5640" s="18"/>
    </row>
    <row r="5641" spans="1:19" x14ac:dyDescent="0.25">
      <c r="A5641" s="9"/>
      <c r="O5641" s="18"/>
      <c r="P5641" s="18"/>
      <c r="Q5641" s="18"/>
      <c r="R5641" s="18"/>
      <c r="S5641" s="18"/>
    </row>
    <row r="5642" spans="1:19" x14ac:dyDescent="0.25">
      <c r="A5642" s="9"/>
      <c r="O5642" s="18"/>
      <c r="P5642" s="18"/>
      <c r="Q5642" s="18"/>
      <c r="R5642" s="18"/>
      <c r="S5642" s="18"/>
    </row>
    <row r="5643" spans="1:19" x14ac:dyDescent="0.25">
      <c r="A5643" s="9"/>
      <c r="O5643" s="18"/>
      <c r="P5643" s="18"/>
      <c r="Q5643" s="18"/>
      <c r="R5643" s="18"/>
      <c r="S5643" s="18"/>
    </row>
    <row r="5644" spans="1:19" x14ac:dyDescent="0.25">
      <c r="A5644" s="9"/>
      <c r="O5644" s="18"/>
      <c r="P5644" s="18"/>
      <c r="Q5644" s="18"/>
      <c r="R5644" s="18"/>
      <c r="S5644" s="18"/>
    </row>
    <row r="5645" spans="1:19" x14ac:dyDescent="0.25">
      <c r="A5645" s="9"/>
      <c r="O5645" s="18"/>
      <c r="P5645" s="18"/>
      <c r="Q5645" s="18"/>
      <c r="R5645" s="18"/>
      <c r="S5645" s="18"/>
    </row>
    <row r="5646" spans="1:19" x14ac:dyDescent="0.25">
      <c r="A5646" s="9"/>
      <c r="O5646" s="18"/>
      <c r="P5646" s="18"/>
      <c r="Q5646" s="18"/>
      <c r="R5646" s="18"/>
      <c r="S5646" s="18"/>
    </row>
    <row r="5647" spans="1:19" x14ac:dyDescent="0.25">
      <c r="A5647" s="9"/>
      <c r="O5647" s="18"/>
      <c r="P5647" s="18"/>
      <c r="Q5647" s="18"/>
      <c r="R5647" s="18"/>
      <c r="S5647" s="18"/>
    </row>
    <row r="5648" spans="1:19" x14ac:dyDescent="0.25">
      <c r="A5648" s="9"/>
      <c r="O5648" s="18"/>
      <c r="P5648" s="18"/>
      <c r="Q5648" s="18"/>
      <c r="R5648" s="18"/>
      <c r="S5648" s="18"/>
    </row>
    <row r="5649" spans="1:19" x14ac:dyDescent="0.25">
      <c r="A5649" s="9"/>
      <c r="O5649" s="18"/>
      <c r="P5649" s="18"/>
      <c r="Q5649" s="18"/>
      <c r="R5649" s="18"/>
      <c r="S5649" s="18"/>
    </row>
    <row r="5650" spans="1:19" x14ac:dyDescent="0.25">
      <c r="A5650" s="9"/>
      <c r="O5650" s="18"/>
      <c r="P5650" s="18"/>
      <c r="Q5650" s="18"/>
      <c r="R5650" s="18"/>
      <c r="S5650" s="18"/>
    </row>
    <row r="5651" spans="1:19" x14ac:dyDescent="0.25">
      <c r="A5651" s="9"/>
      <c r="O5651" s="18"/>
      <c r="P5651" s="18"/>
      <c r="Q5651" s="18"/>
      <c r="R5651" s="18"/>
      <c r="S5651" s="18"/>
    </row>
    <row r="5652" spans="1:19" x14ac:dyDescent="0.25">
      <c r="A5652" s="9"/>
      <c r="O5652" s="18"/>
      <c r="P5652" s="18"/>
      <c r="Q5652" s="18"/>
      <c r="R5652" s="18"/>
      <c r="S5652" s="18"/>
    </row>
    <row r="5653" spans="1:19" x14ac:dyDescent="0.25">
      <c r="A5653" s="9"/>
      <c r="O5653" s="18"/>
      <c r="P5653" s="18"/>
      <c r="Q5653" s="18"/>
      <c r="R5653" s="18"/>
      <c r="S5653" s="18"/>
    </row>
    <row r="5654" spans="1:19" x14ac:dyDescent="0.25">
      <c r="A5654" s="9"/>
      <c r="O5654" s="18"/>
      <c r="P5654" s="18"/>
      <c r="Q5654" s="18"/>
      <c r="R5654" s="18"/>
      <c r="S5654" s="18"/>
    </row>
    <row r="5655" spans="1:19" x14ac:dyDescent="0.25">
      <c r="A5655" s="9"/>
      <c r="O5655" s="18"/>
      <c r="P5655" s="18"/>
      <c r="Q5655" s="18"/>
      <c r="R5655" s="18"/>
      <c r="S5655" s="18"/>
    </row>
    <row r="5656" spans="1:19" x14ac:dyDescent="0.25">
      <c r="A5656" s="9"/>
      <c r="O5656" s="18"/>
      <c r="P5656" s="18"/>
      <c r="Q5656" s="18"/>
      <c r="R5656" s="18"/>
      <c r="S5656" s="18"/>
    </row>
    <row r="5657" spans="1:19" x14ac:dyDescent="0.25">
      <c r="A5657" s="9"/>
      <c r="O5657" s="18"/>
      <c r="P5657" s="18"/>
      <c r="Q5657" s="18"/>
      <c r="R5657" s="18"/>
      <c r="S5657" s="18"/>
    </row>
    <row r="5658" spans="1:19" x14ac:dyDescent="0.25">
      <c r="A5658" s="9"/>
      <c r="O5658" s="18"/>
      <c r="P5658" s="18"/>
      <c r="Q5658" s="18"/>
      <c r="R5658" s="18"/>
      <c r="S5658" s="18"/>
    </row>
    <row r="5659" spans="1:19" x14ac:dyDescent="0.25">
      <c r="A5659" s="9"/>
      <c r="O5659" s="18"/>
      <c r="P5659" s="18"/>
      <c r="Q5659" s="18"/>
      <c r="R5659" s="18"/>
      <c r="S5659" s="18"/>
    </row>
    <row r="5660" spans="1:19" x14ac:dyDescent="0.25">
      <c r="A5660" s="9"/>
      <c r="O5660" s="18"/>
      <c r="P5660" s="18"/>
      <c r="Q5660" s="18"/>
      <c r="R5660" s="18"/>
      <c r="S5660" s="18"/>
    </row>
    <row r="5661" spans="1:19" x14ac:dyDescent="0.25">
      <c r="A5661" s="9"/>
      <c r="O5661" s="18"/>
      <c r="P5661" s="18"/>
      <c r="Q5661" s="18"/>
      <c r="R5661" s="18"/>
      <c r="S5661" s="18"/>
    </row>
    <row r="5662" spans="1:19" x14ac:dyDescent="0.25">
      <c r="A5662" s="9"/>
      <c r="O5662" s="18"/>
      <c r="P5662" s="18"/>
      <c r="Q5662" s="18"/>
      <c r="R5662" s="18"/>
      <c r="S5662" s="18"/>
    </row>
    <row r="5663" spans="1:19" x14ac:dyDescent="0.25">
      <c r="A5663" s="9"/>
      <c r="O5663" s="18"/>
      <c r="P5663" s="18"/>
      <c r="Q5663" s="18"/>
      <c r="R5663" s="18"/>
      <c r="S5663" s="18"/>
    </row>
    <row r="5664" spans="1:19" x14ac:dyDescent="0.25">
      <c r="A5664" s="9"/>
      <c r="O5664" s="18"/>
      <c r="P5664" s="18"/>
      <c r="Q5664" s="18"/>
      <c r="R5664" s="18"/>
      <c r="S5664" s="18"/>
    </row>
    <row r="5665" spans="1:19" x14ac:dyDescent="0.25">
      <c r="A5665" s="9"/>
      <c r="O5665" s="18"/>
      <c r="P5665" s="18"/>
      <c r="Q5665" s="18"/>
      <c r="R5665" s="18"/>
      <c r="S5665" s="18"/>
    </row>
    <row r="5666" spans="1:19" x14ac:dyDescent="0.25">
      <c r="A5666" s="9"/>
      <c r="O5666" s="18"/>
      <c r="P5666" s="18"/>
      <c r="Q5666" s="18"/>
      <c r="R5666" s="18"/>
      <c r="S5666" s="18"/>
    </row>
    <row r="5667" spans="1:19" x14ac:dyDescent="0.25">
      <c r="A5667" s="9"/>
      <c r="O5667" s="18"/>
      <c r="P5667" s="18"/>
      <c r="Q5667" s="18"/>
      <c r="R5667" s="18"/>
      <c r="S5667" s="18"/>
    </row>
    <row r="5668" spans="1:19" x14ac:dyDescent="0.25">
      <c r="A5668" s="9"/>
      <c r="O5668" s="18"/>
      <c r="P5668" s="18"/>
      <c r="Q5668" s="18"/>
      <c r="R5668" s="18"/>
      <c r="S5668" s="18"/>
    </row>
    <row r="5669" spans="1:19" x14ac:dyDescent="0.25">
      <c r="A5669" s="9"/>
      <c r="O5669" s="18"/>
      <c r="P5669" s="18"/>
      <c r="Q5669" s="18"/>
      <c r="R5669" s="18"/>
      <c r="S5669" s="18"/>
    </row>
    <row r="5670" spans="1:19" x14ac:dyDescent="0.25">
      <c r="A5670" s="9"/>
      <c r="O5670" s="18"/>
      <c r="P5670" s="18"/>
      <c r="Q5670" s="18"/>
      <c r="R5670" s="18"/>
      <c r="S5670" s="18"/>
    </row>
    <row r="5671" spans="1:19" x14ac:dyDescent="0.25">
      <c r="A5671" s="9"/>
      <c r="O5671" s="18"/>
      <c r="P5671" s="18"/>
      <c r="Q5671" s="18"/>
      <c r="R5671" s="18"/>
      <c r="S5671" s="18"/>
    </row>
    <row r="5672" spans="1:19" x14ac:dyDescent="0.25">
      <c r="A5672" s="9"/>
      <c r="O5672" s="18"/>
      <c r="P5672" s="18"/>
      <c r="Q5672" s="18"/>
      <c r="R5672" s="18"/>
      <c r="S5672" s="18"/>
    </row>
    <row r="5673" spans="1:19" x14ac:dyDescent="0.25">
      <c r="A5673" s="9"/>
      <c r="O5673" s="18"/>
      <c r="P5673" s="18"/>
      <c r="Q5673" s="18"/>
      <c r="R5673" s="18"/>
      <c r="S5673" s="18"/>
    </row>
    <row r="5674" spans="1:19" x14ac:dyDescent="0.25">
      <c r="A5674" s="9"/>
      <c r="O5674" s="18"/>
      <c r="P5674" s="18"/>
      <c r="Q5674" s="18"/>
      <c r="R5674" s="18"/>
      <c r="S5674" s="18"/>
    </row>
    <row r="5675" spans="1:19" x14ac:dyDescent="0.25">
      <c r="A5675" s="9"/>
      <c r="O5675" s="18"/>
      <c r="P5675" s="18"/>
      <c r="Q5675" s="18"/>
      <c r="R5675" s="18"/>
      <c r="S5675" s="18"/>
    </row>
    <row r="5676" spans="1:19" x14ac:dyDescent="0.25">
      <c r="A5676" s="9"/>
      <c r="O5676" s="18"/>
      <c r="P5676" s="18"/>
      <c r="Q5676" s="18"/>
      <c r="R5676" s="18"/>
      <c r="S5676" s="18"/>
    </row>
    <row r="5677" spans="1:19" x14ac:dyDescent="0.25">
      <c r="A5677" s="9"/>
      <c r="O5677" s="18"/>
      <c r="P5677" s="18"/>
      <c r="Q5677" s="18"/>
      <c r="R5677" s="18"/>
      <c r="S5677" s="18"/>
    </row>
    <row r="5678" spans="1:19" x14ac:dyDescent="0.25">
      <c r="A5678" s="9"/>
      <c r="O5678" s="18"/>
      <c r="P5678" s="18"/>
      <c r="Q5678" s="18"/>
      <c r="R5678" s="18"/>
      <c r="S5678" s="18"/>
    </row>
    <row r="5679" spans="1:19" x14ac:dyDescent="0.25">
      <c r="A5679" s="9"/>
      <c r="O5679" s="18"/>
      <c r="P5679" s="18"/>
      <c r="Q5679" s="18"/>
      <c r="R5679" s="18"/>
      <c r="S5679" s="18"/>
    </row>
    <row r="5680" spans="1:19" x14ac:dyDescent="0.25">
      <c r="A5680" s="9"/>
      <c r="O5680" s="18"/>
      <c r="P5680" s="18"/>
      <c r="Q5680" s="18"/>
      <c r="R5680" s="18"/>
      <c r="S5680" s="18"/>
    </row>
    <row r="5681" spans="1:19" x14ac:dyDescent="0.25">
      <c r="A5681" s="9"/>
      <c r="O5681" s="18"/>
      <c r="P5681" s="18"/>
      <c r="Q5681" s="18"/>
      <c r="R5681" s="18"/>
      <c r="S5681" s="18"/>
    </row>
    <row r="5682" spans="1:19" x14ac:dyDescent="0.25">
      <c r="A5682" s="9"/>
      <c r="O5682" s="18"/>
      <c r="P5682" s="18"/>
      <c r="Q5682" s="18"/>
      <c r="R5682" s="18"/>
      <c r="S5682" s="18"/>
    </row>
    <row r="5683" spans="1:19" x14ac:dyDescent="0.25">
      <c r="A5683" s="9"/>
      <c r="O5683" s="18"/>
      <c r="P5683" s="18"/>
      <c r="Q5683" s="18"/>
      <c r="R5683" s="18"/>
      <c r="S5683" s="18"/>
    </row>
    <row r="5684" spans="1:19" x14ac:dyDescent="0.25">
      <c r="A5684" s="9"/>
      <c r="O5684" s="18"/>
      <c r="P5684" s="18"/>
      <c r="Q5684" s="18"/>
      <c r="R5684" s="18"/>
      <c r="S5684" s="18"/>
    </row>
    <row r="5685" spans="1:19" x14ac:dyDescent="0.25">
      <c r="A5685" s="9"/>
      <c r="O5685" s="18"/>
      <c r="P5685" s="18"/>
      <c r="Q5685" s="18"/>
      <c r="R5685" s="18"/>
      <c r="S5685" s="18"/>
    </row>
    <row r="5686" spans="1:19" x14ac:dyDescent="0.25">
      <c r="A5686" s="9"/>
      <c r="O5686" s="18"/>
      <c r="P5686" s="18"/>
      <c r="Q5686" s="18"/>
      <c r="R5686" s="18"/>
      <c r="S5686" s="18"/>
    </row>
    <row r="5687" spans="1:19" x14ac:dyDescent="0.25">
      <c r="A5687" s="9"/>
      <c r="O5687" s="18"/>
      <c r="P5687" s="18"/>
      <c r="Q5687" s="18"/>
      <c r="R5687" s="18"/>
      <c r="S5687" s="18"/>
    </row>
    <row r="5688" spans="1:19" x14ac:dyDescent="0.25">
      <c r="A5688" s="9"/>
      <c r="O5688" s="18"/>
      <c r="P5688" s="18"/>
      <c r="Q5688" s="18"/>
      <c r="R5688" s="18"/>
      <c r="S5688" s="18"/>
    </row>
    <row r="5689" spans="1:19" x14ac:dyDescent="0.25">
      <c r="A5689" s="9"/>
      <c r="O5689" s="18"/>
      <c r="P5689" s="18"/>
      <c r="Q5689" s="18"/>
      <c r="R5689" s="18"/>
      <c r="S5689" s="18"/>
    </row>
    <row r="5690" spans="1:19" x14ac:dyDescent="0.25">
      <c r="A5690" s="9"/>
      <c r="O5690" s="18"/>
      <c r="P5690" s="18"/>
      <c r="Q5690" s="18"/>
      <c r="R5690" s="18"/>
      <c r="S5690" s="18"/>
    </row>
    <row r="5691" spans="1:19" x14ac:dyDescent="0.25">
      <c r="A5691" s="9"/>
      <c r="O5691" s="18"/>
      <c r="P5691" s="18"/>
      <c r="Q5691" s="18"/>
      <c r="R5691" s="18"/>
      <c r="S5691" s="18"/>
    </row>
    <row r="5692" spans="1:19" x14ac:dyDescent="0.25">
      <c r="A5692" s="9"/>
      <c r="O5692" s="18"/>
      <c r="P5692" s="18"/>
      <c r="Q5692" s="18"/>
      <c r="R5692" s="18"/>
      <c r="S5692" s="18"/>
    </row>
    <row r="5693" spans="1:19" x14ac:dyDescent="0.25">
      <c r="A5693" s="9"/>
      <c r="O5693" s="18"/>
      <c r="P5693" s="18"/>
      <c r="Q5693" s="18"/>
      <c r="R5693" s="18"/>
      <c r="S5693" s="18"/>
    </row>
    <row r="5694" spans="1:19" x14ac:dyDescent="0.25">
      <c r="A5694" s="9"/>
      <c r="O5694" s="18"/>
      <c r="P5694" s="18"/>
      <c r="Q5694" s="18"/>
      <c r="R5694" s="18"/>
      <c r="S5694" s="18"/>
    </row>
    <row r="5695" spans="1:19" x14ac:dyDescent="0.25">
      <c r="A5695" s="9"/>
      <c r="O5695" s="18"/>
      <c r="P5695" s="18"/>
      <c r="Q5695" s="18"/>
      <c r="R5695" s="18"/>
      <c r="S5695" s="18"/>
    </row>
    <row r="5696" spans="1:19" x14ac:dyDescent="0.25">
      <c r="A5696" s="9"/>
      <c r="O5696" s="18"/>
      <c r="P5696" s="18"/>
      <c r="Q5696" s="18"/>
      <c r="R5696" s="18"/>
      <c r="S5696" s="18"/>
    </row>
    <row r="5697" spans="1:19" x14ac:dyDescent="0.25">
      <c r="A5697" s="9"/>
      <c r="O5697" s="18"/>
      <c r="P5697" s="18"/>
      <c r="Q5697" s="18"/>
      <c r="R5697" s="18"/>
      <c r="S5697" s="18"/>
    </row>
    <row r="5698" spans="1:19" x14ac:dyDescent="0.25">
      <c r="A5698" s="9"/>
      <c r="O5698" s="18"/>
      <c r="P5698" s="18"/>
      <c r="Q5698" s="18"/>
      <c r="R5698" s="18"/>
      <c r="S5698" s="18"/>
    </row>
    <row r="5699" spans="1:19" x14ac:dyDescent="0.25">
      <c r="A5699" s="9"/>
      <c r="O5699" s="18"/>
      <c r="P5699" s="18"/>
      <c r="Q5699" s="18"/>
      <c r="R5699" s="18"/>
      <c r="S5699" s="18"/>
    </row>
    <row r="5700" spans="1:19" x14ac:dyDescent="0.25">
      <c r="A5700" s="9"/>
      <c r="O5700" s="18"/>
      <c r="P5700" s="18"/>
      <c r="Q5700" s="18"/>
      <c r="R5700" s="18"/>
      <c r="S5700" s="18"/>
    </row>
    <row r="5701" spans="1:19" x14ac:dyDescent="0.25">
      <c r="A5701" s="9"/>
      <c r="O5701" s="18"/>
      <c r="P5701" s="18"/>
      <c r="Q5701" s="18"/>
      <c r="R5701" s="18"/>
      <c r="S5701" s="18"/>
    </row>
    <row r="5702" spans="1:19" x14ac:dyDescent="0.25">
      <c r="A5702" s="9"/>
      <c r="O5702" s="18"/>
      <c r="P5702" s="18"/>
      <c r="Q5702" s="18"/>
      <c r="R5702" s="18"/>
      <c r="S5702" s="18"/>
    </row>
    <row r="5703" spans="1:19" x14ac:dyDescent="0.25">
      <c r="A5703" s="9"/>
      <c r="O5703" s="18"/>
      <c r="P5703" s="18"/>
      <c r="Q5703" s="18"/>
      <c r="R5703" s="18"/>
      <c r="S5703" s="18"/>
    </row>
    <row r="5704" spans="1:19" x14ac:dyDescent="0.25">
      <c r="A5704" s="9"/>
      <c r="O5704" s="18"/>
      <c r="P5704" s="18"/>
      <c r="Q5704" s="18"/>
      <c r="R5704" s="18"/>
      <c r="S5704" s="18"/>
    </row>
    <row r="5705" spans="1:19" x14ac:dyDescent="0.25">
      <c r="A5705" s="9"/>
      <c r="O5705" s="18"/>
      <c r="P5705" s="18"/>
      <c r="Q5705" s="18"/>
      <c r="R5705" s="18"/>
      <c r="S5705" s="18"/>
    </row>
    <row r="5706" spans="1:19" x14ac:dyDescent="0.25">
      <c r="A5706" s="9"/>
      <c r="O5706" s="18"/>
      <c r="P5706" s="18"/>
      <c r="Q5706" s="18"/>
      <c r="R5706" s="18"/>
      <c r="S5706" s="18"/>
    </row>
    <row r="5707" spans="1:19" x14ac:dyDescent="0.25">
      <c r="A5707" s="9"/>
      <c r="O5707" s="18"/>
      <c r="P5707" s="18"/>
      <c r="Q5707" s="18"/>
      <c r="R5707" s="18"/>
      <c r="S5707" s="18"/>
    </row>
    <row r="5708" spans="1:19" x14ac:dyDescent="0.25">
      <c r="A5708" s="9"/>
      <c r="O5708" s="18"/>
      <c r="P5708" s="18"/>
      <c r="Q5708" s="18"/>
      <c r="R5708" s="18"/>
      <c r="S5708" s="18"/>
    </row>
    <row r="5709" spans="1:19" x14ac:dyDescent="0.25">
      <c r="A5709" s="9"/>
      <c r="O5709" s="18"/>
      <c r="P5709" s="18"/>
      <c r="Q5709" s="18"/>
      <c r="R5709" s="18"/>
      <c r="S5709" s="18"/>
    </row>
    <row r="5710" spans="1:19" x14ac:dyDescent="0.25">
      <c r="A5710" s="9"/>
      <c r="O5710" s="18"/>
      <c r="P5710" s="18"/>
      <c r="Q5710" s="18"/>
      <c r="R5710" s="18"/>
      <c r="S5710" s="18"/>
    </row>
    <row r="5711" spans="1:19" x14ac:dyDescent="0.25">
      <c r="A5711" s="9"/>
      <c r="O5711" s="18"/>
      <c r="P5711" s="18"/>
      <c r="Q5711" s="18"/>
      <c r="R5711" s="18"/>
      <c r="S5711" s="18"/>
    </row>
    <row r="5712" spans="1:19" x14ac:dyDescent="0.25">
      <c r="A5712" s="9"/>
      <c r="O5712" s="18"/>
      <c r="P5712" s="18"/>
      <c r="Q5712" s="18"/>
      <c r="R5712" s="18"/>
      <c r="S5712" s="18"/>
    </row>
    <row r="5713" spans="1:19" x14ac:dyDescent="0.25">
      <c r="A5713" s="9"/>
      <c r="O5713" s="18"/>
      <c r="P5713" s="18"/>
      <c r="Q5713" s="18"/>
      <c r="R5713" s="18"/>
      <c r="S5713" s="18"/>
    </row>
    <row r="5714" spans="1:19" x14ac:dyDescent="0.25">
      <c r="A5714" s="9"/>
      <c r="O5714" s="18"/>
      <c r="P5714" s="18"/>
      <c r="Q5714" s="18"/>
      <c r="R5714" s="18"/>
      <c r="S5714" s="18"/>
    </row>
    <row r="5715" spans="1:19" x14ac:dyDescent="0.25">
      <c r="A5715" s="9"/>
      <c r="O5715" s="18"/>
      <c r="P5715" s="18"/>
      <c r="Q5715" s="18"/>
      <c r="R5715" s="18"/>
      <c r="S5715" s="18"/>
    </row>
    <row r="5716" spans="1:19" x14ac:dyDescent="0.25">
      <c r="A5716" s="9"/>
      <c r="O5716" s="18"/>
      <c r="P5716" s="18"/>
      <c r="Q5716" s="18"/>
      <c r="R5716" s="18"/>
      <c r="S5716" s="18"/>
    </row>
    <row r="5717" spans="1:19" x14ac:dyDescent="0.25">
      <c r="A5717" s="9"/>
      <c r="O5717" s="18"/>
      <c r="P5717" s="18"/>
      <c r="Q5717" s="18"/>
      <c r="R5717" s="18"/>
      <c r="S5717" s="18"/>
    </row>
    <row r="5718" spans="1:19" x14ac:dyDescent="0.25">
      <c r="A5718" s="9"/>
      <c r="O5718" s="18"/>
      <c r="P5718" s="18"/>
      <c r="Q5718" s="18"/>
      <c r="R5718" s="18"/>
      <c r="S5718" s="18"/>
    </row>
    <row r="5719" spans="1:19" x14ac:dyDescent="0.25">
      <c r="A5719" s="9"/>
      <c r="O5719" s="18"/>
      <c r="P5719" s="18"/>
      <c r="Q5719" s="18"/>
      <c r="R5719" s="18"/>
      <c r="S5719" s="18"/>
    </row>
    <row r="5720" spans="1:19" x14ac:dyDescent="0.25">
      <c r="A5720" s="9"/>
      <c r="O5720" s="18"/>
      <c r="P5720" s="18"/>
      <c r="Q5720" s="18"/>
      <c r="R5720" s="18"/>
      <c r="S5720" s="18"/>
    </row>
    <row r="5721" spans="1:19" x14ac:dyDescent="0.25">
      <c r="A5721" s="9"/>
      <c r="O5721" s="18"/>
      <c r="P5721" s="18"/>
      <c r="Q5721" s="18"/>
      <c r="R5721" s="18"/>
      <c r="S5721" s="18"/>
    </row>
    <row r="5722" spans="1:19" x14ac:dyDescent="0.25">
      <c r="A5722" s="9"/>
      <c r="O5722" s="18"/>
      <c r="P5722" s="18"/>
      <c r="Q5722" s="18"/>
      <c r="R5722" s="18"/>
      <c r="S5722" s="18"/>
    </row>
    <row r="5723" spans="1:19" x14ac:dyDescent="0.25">
      <c r="A5723" s="9"/>
      <c r="O5723" s="18"/>
      <c r="P5723" s="18"/>
      <c r="Q5723" s="18"/>
      <c r="R5723" s="18"/>
      <c r="S5723" s="18"/>
    </row>
    <row r="5724" spans="1:19" x14ac:dyDescent="0.25">
      <c r="A5724" s="9"/>
      <c r="O5724" s="18"/>
      <c r="P5724" s="18"/>
      <c r="Q5724" s="18"/>
      <c r="R5724" s="18"/>
      <c r="S5724" s="18"/>
    </row>
    <row r="5725" spans="1:19" x14ac:dyDescent="0.25">
      <c r="A5725" s="9"/>
      <c r="O5725" s="18"/>
      <c r="P5725" s="18"/>
      <c r="Q5725" s="18"/>
      <c r="R5725" s="18"/>
      <c r="S5725" s="18"/>
    </row>
    <row r="5726" spans="1:19" x14ac:dyDescent="0.25">
      <c r="A5726" s="9"/>
      <c r="O5726" s="18"/>
      <c r="P5726" s="18"/>
      <c r="Q5726" s="18"/>
      <c r="R5726" s="18"/>
      <c r="S5726" s="18"/>
    </row>
    <row r="5727" spans="1:19" x14ac:dyDescent="0.25">
      <c r="A5727" s="9"/>
      <c r="O5727" s="18"/>
      <c r="P5727" s="18"/>
      <c r="Q5727" s="18"/>
      <c r="R5727" s="18"/>
      <c r="S5727" s="18"/>
    </row>
    <row r="5728" spans="1:19" x14ac:dyDescent="0.25">
      <c r="A5728" s="9"/>
      <c r="O5728" s="18"/>
      <c r="P5728" s="18"/>
      <c r="Q5728" s="18"/>
      <c r="R5728" s="18"/>
      <c r="S5728" s="18"/>
    </row>
    <row r="5729" spans="1:19" x14ac:dyDescent="0.25">
      <c r="A5729" s="9"/>
      <c r="O5729" s="18"/>
      <c r="P5729" s="18"/>
      <c r="Q5729" s="18"/>
      <c r="R5729" s="18"/>
      <c r="S5729" s="18"/>
    </row>
    <row r="5730" spans="1:19" x14ac:dyDescent="0.25">
      <c r="A5730" s="9"/>
      <c r="O5730" s="18"/>
      <c r="P5730" s="18"/>
      <c r="Q5730" s="18"/>
      <c r="R5730" s="18"/>
      <c r="S5730" s="18"/>
    </row>
    <row r="5731" spans="1:19" x14ac:dyDescent="0.25">
      <c r="A5731" s="9"/>
      <c r="O5731" s="18"/>
      <c r="P5731" s="18"/>
      <c r="Q5731" s="18"/>
      <c r="R5731" s="18"/>
      <c r="S5731" s="18"/>
    </row>
    <row r="5732" spans="1:19" x14ac:dyDescent="0.25">
      <c r="A5732" s="9"/>
      <c r="O5732" s="18"/>
      <c r="P5732" s="18"/>
      <c r="Q5732" s="18"/>
      <c r="R5732" s="18"/>
      <c r="S5732" s="18"/>
    </row>
    <row r="5733" spans="1:19" x14ac:dyDescent="0.25">
      <c r="A5733" s="9"/>
      <c r="O5733" s="18"/>
      <c r="P5733" s="18"/>
      <c r="Q5733" s="18"/>
      <c r="R5733" s="18"/>
      <c r="S5733" s="18"/>
    </row>
    <row r="5734" spans="1:19" x14ac:dyDescent="0.25">
      <c r="A5734" s="9"/>
      <c r="O5734" s="18"/>
      <c r="P5734" s="18"/>
      <c r="Q5734" s="18"/>
      <c r="R5734" s="18"/>
      <c r="S5734" s="18"/>
    </row>
    <row r="5735" spans="1:19" x14ac:dyDescent="0.25">
      <c r="A5735" s="9"/>
      <c r="O5735" s="18"/>
      <c r="P5735" s="18"/>
      <c r="Q5735" s="18"/>
      <c r="R5735" s="18"/>
      <c r="S5735" s="18"/>
    </row>
    <row r="5736" spans="1:19" x14ac:dyDescent="0.25">
      <c r="A5736" s="9"/>
      <c r="O5736" s="18"/>
      <c r="P5736" s="18"/>
      <c r="Q5736" s="18"/>
      <c r="R5736" s="18"/>
      <c r="S5736" s="18"/>
    </row>
    <row r="5737" spans="1:19" x14ac:dyDescent="0.25">
      <c r="A5737" s="9"/>
      <c r="O5737" s="18"/>
      <c r="P5737" s="18"/>
      <c r="Q5737" s="18"/>
      <c r="R5737" s="18"/>
      <c r="S5737" s="18"/>
    </row>
    <row r="5738" spans="1:19" x14ac:dyDescent="0.25">
      <c r="A5738" s="9"/>
      <c r="O5738" s="18"/>
      <c r="P5738" s="18"/>
      <c r="Q5738" s="18"/>
      <c r="R5738" s="18"/>
      <c r="S5738" s="18"/>
    </row>
    <row r="5739" spans="1:19" x14ac:dyDescent="0.25">
      <c r="A5739" s="9"/>
      <c r="O5739" s="18"/>
      <c r="P5739" s="18"/>
      <c r="Q5739" s="18"/>
      <c r="R5739" s="18"/>
      <c r="S5739" s="18"/>
    </row>
    <row r="5740" spans="1:19" x14ac:dyDescent="0.25">
      <c r="A5740" s="9"/>
      <c r="O5740" s="18"/>
      <c r="P5740" s="18"/>
      <c r="Q5740" s="18"/>
      <c r="R5740" s="18"/>
      <c r="S5740" s="18"/>
    </row>
    <row r="5741" spans="1:19" x14ac:dyDescent="0.25">
      <c r="A5741" s="9"/>
      <c r="O5741" s="18"/>
      <c r="P5741" s="18"/>
      <c r="Q5741" s="18"/>
      <c r="R5741" s="18"/>
      <c r="S5741" s="18"/>
    </row>
    <row r="5742" spans="1:19" x14ac:dyDescent="0.25">
      <c r="A5742" s="9"/>
      <c r="O5742" s="18"/>
      <c r="P5742" s="18"/>
      <c r="Q5742" s="18"/>
      <c r="R5742" s="18"/>
      <c r="S5742" s="18"/>
    </row>
    <row r="5743" spans="1:19" x14ac:dyDescent="0.25">
      <c r="A5743" s="9"/>
      <c r="O5743" s="18"/>
      <c r="P5743" s="18"/>
      <c r="Q5743" s="18"/>
      <c r="R5743" s="18"/>
      <c r="S5743" s="18"/>
    </row>
    <row r="5744" spans="1:19" x14ac:dyDescent="0.25">
      <c r="A5744" s="9"/>
      <c r="O5744" s="18"/>
      <c r="P5744" s="18"/>
      <c r="Q5744" s="18"/>
      <c r="R5744" s="18"/>
      <c r="S5744" s="18"/>
    </row>
    <row r="5745" spans="1:19" x14ac:dyDescent="0.25">
      <c r="A5745" s="9"/>
      <c r="O5745" s="18"/>
      <c r="P5745" s="18"/>
      <c r="Q5745" s="18"/>
      <c r="R5745" s="18"/>
      <c r="S5745" s="18"/>
    </row>
    <row r="5746" spans="1:19" x14ac:dyDescent="0.25">
      <c r="A5746" s="9"/>
      <c r="O5746" s="18"/>
      <c r="P5746" s="18"/>
      <c r="Q5746" s="18"/>
      <c r="R5746" s="18"/>
      <c r="S5746" s="18"/>
    </row>
    <row r="5747" spans="1:19" x14ac:dyDescent="0.25">
      <c r="A5747" s="9"/>
      <c r="O5747" s="18"/>
      <c r="P5747" s="18"/>
      <c r="Q5747" s="18"/>
      <c r="R5747" s="18"/>
      <c r="S5747" s="18"/>
    </row>
    <row r="5748" spans="1:19" x14ac:dyDescent="0.25">
      <c r="A5748" s="9"/>
      <c r="O5748" s="18"/>
      <c r="P5748" s="18"/>
      <c r="Q5748" s="18"/>
      <c r="R5748" s="18"/>
      <c r="S5748" s="18"/>
    </row>
    <row r="5749" spans="1:19" x14ac:dyDescent="0.25">
      <c r="A5749" s="9"/>
      <c r="O5749" s="18"/>
      <c r="P5749" s="18"/>
      <c r="Q5749" s="18"/>
      <c r="R5749" s="18"/>
      <c r="S5749" s="18"/>
    </row>
    <row r="5750" spans="1:19" x14ac:dyDescent="0.25">
      <c r="A5750" s="9"/>
      <c r="O5750" s="18"/>
      <c r="P5750" s="18"/>
      <c r="Q5750" s="18"/>
      <c r="R5750" s="18"/>
      <c r="S5750" s="18"/>
    </row>
    <row r="5751" spans="1:19" x14ac:dyDescent="0.25">
      <c r="A5751" s="9"/>
      <c r="O5751" s="18"/>
      <c r="P5751" s="18"/>
      <c r="Q5751" s="18"/>
      <c r="R5751" s="18"/>
      <c r="S5751" s="18"/>
    </row>
    <row r="5752" spans="1:19" x14ac:dyDescent="0.25">
      <c r="A5752" s="9"/>
      <c r="O5752" s="18"/>
      <c r="P5752" s="18"/>
      <c r="Q5752" s="18"/>
      <c r="R5752" s="18"/>
      <c r="S5752" s="18"/>
    </row>
    <row r="5753" spans="1:19" x14ac:dyDescent="0.25">
      <c r="A5753" s="9"/>
      <c r="O5753" s="18"/>
      <c r="P5753" s="18"/>
      <c r="Q5753" s="18"/>
      <c r="R5753" s="18"/>
      <c r="S5753" s="18"/>
    </row>
    <row r="5754" spans="1:19" x14ac:dyDescent="0.25">
      <c r="A5754" s="9"/>
      <c r="O5754" s="18"/>
      <c r="P5754" s="18"/>
      <c r="Q5754" s="18"/>
      <c r="R5754" s="18"/>
      <c r="S5754" s="18"/>
    </row>
    <row r="5755" spans="1:19" x14ac:dyDescent="0.25">
      <c r="A5755" s="9"/>
      <c r="O5755" s="18"/>
      <c r="P5755" s="18"/>
      <c r="Q5755" s="18"/>
      <c r="R5755" s="18"/>
      <c r="S5755" s="18"/>
    </row>
    <row r="5756" spans="1:19" x14ac:dyDescent="0.25">
      <c r="A5756" s="9"/>
      <c r="O5756" s="18"/>
      <c r="P5756" s="18"/>
      <c r="Q5756" s="18"/>
      <c r="R5756" s="18"/>
      <c r="S5756" s="18"/>
    </row>
    <row r="5757" spans="1:19" x14ac:dyDescent="0.25">
      <c r="A5757" s="9"/>
      <c r="O5757" s="18"/>
      <c r="P5757" s="18"/>
      <c r="Q5757" s="18"/>
      <c r="R5757" s="18"/>
      <c r="S5757" s="18"/>
    </row>
    <row r="5758" spans="1:19" x14ac:dyDescent="0.25">
      <c r="A5758" s="9"/>
      <c r="O5758" s="18"/>
      <c r="P5758" s="18"/>
      <c r="Q5758" s="18"/>
      <c r="R5758" s="18"/>
      <c r="S5758" s="18"/>
    </row>
    <row r="5759" spans="1:19" x14ac:dyDescent="0.25">
      <c r="A5759" s="9"/>
      <c r="O5759" s="18"/>
      <c r="P5759" s="18"/>
      <c r="Q5759" s="18"/>
      <c r="R5759" s="18"/>
      <c r="S5759" s="18"/>
    </row>
    <row r="5760" spans="1:19" x14ac:dyDescent="0.25">
      <c r="A5760" s="9"/>
      <c r="O5760" s="18"/>
      <c r="P5760" s="18"/>
      <c r="Q5760" s="18"/>
      <c r="R5760" s="18"/>
      <c r="S5760" s="18"/>
    </row>
    <row r="5761" spans="1:19" x14ac:dyDescent="0.25">
      <c r="A5761" s="9"/>
      <c r="O5761" s="18"/>
      <c r="P5761" s="18"/>
      <c r="Q5761" s="18"/>
      <c r="R5761" s="18"/>
      <c r="S5761" s="18"/>
    </row>
    <row r="5762" spans="1:19" x14ac:dyDescent="0.25">
      <c r="A5762" s="9"/>
      <c r="O5762" s="18"/>
      <c r="P5762" s="18"/>
      <c r="Q5762" s="18"/>
      <c r="R5762" s="18"/>
      <c r="S5762" s="18"/>
    </row>
    <row r="5763" spans="1:19" x14ac:dyDescent="0.25">
      <c r="A5763" s="9"/>
      <c r="O5763" s="18"/>
      <c r="P5763" s="18"/>
      <c r="Q5763" s="18"/>
      <c r="R5763" s="18"/>
      <c r="S5763" s="18"/>
    </row>
    <row r="5764" spans="1:19" x14ac:dyDescent="0.25">
      <c r="A5764" s="9"/>
      <c r="O5764" s="18"/>
      <c r="P5764" s="18"/>
      <c r="Q5764" s="18"/>
      <c r="R5764" s="18"/>
      <c r="S5764" s="18"/>
    </row>
    <row r="5765" spans="1:19" x14ac:dyDescent="0.25">
      <c r="A5765" s="9"/>
      <c r="O5765" s="18"/>
      <c r="P5765" s="18"/>
      <c r="Q5765" s="18"/>
      <c r="R5765" s="18"/>
      <c r="S5765" s="18"/>
    </row>
    <row r="5766" spans="1:19" x14ac:dyDescent="0.25">
      <c r="A5766" s="9"/>
      <c r="O5766" s="18"/>
      <c r="P5766" s="18"/>
      <c r="Q5766" s="18"/>
      <c r="R5766" s="18"/>
      <c r="S5766" s="18"/>
    </row>
    <row r="5767" spans="1:19" x14ac:dyDescent="0.25">
      <c r="A5767" s="9"/>
      <c r="O5767" s="18"/>
      <c r="P5767" s="18"/>
      <c r="Q5767" s="18"/>
      <c r="R5767" s="18"/>
      <c r="S5767" s="18"/>
    </row>
    <row r="5768" spans="1:19" x14ac:dyDescent="0.25">
      <c r="A5768" s="9"/>
      <c r="O5768" s="18"/>
      <c r="P5768" s="18"/>
      <c r="Q5768" s="18"/>
      <c r="R5768" s="18"/>
      <c r="S5768" s="18"/>
    </row>
    <row r="5769" spans="1:19" x14ac:dyDescent="0.25">
      <c r="A5769" s="9"/>
      <c r="O5769" s="18"/>
      <c r="P5769" s="18"/>
      <c r="Q5769" s="18"/>
      <c r="R5769" s="18"/>
      <c r="S5769" s="18"/>
    </row>
    <row r="5770" spans="1:19" x14ac:dyDescent="0.25">
      <c r="A5770" s="9"/>
      <c r="O5770" s="18"/>
      <c r="P5770" s="18"/>
      <c r="Q5770" s="18"/>
      <c r="R5770" s="18"/>
      <c r="S5770" s="18"/>
    </row>
    <row r="5771" spans="1:19" x14ac:dyDescent="0.25">
      <c r="A5771" s="9"/>
      <c r="O5771" s="18"/>
      <c r="P5771" s="18"/>
      <c r="Q5771" s="18"/>
      <c r="R5771" s="18"/>
      <c r="S5771" s="18"/>
    </row>
    <row r="5772" spans="1:19" x14ac:dyDescent="0.25">
      <c r="A5772" s="9"/>
      <c r="O5772" s="18"/>
      <c r="P5772" s="18"/>
      <c r="Q5772" s="18"/>
      <c r="R5772" s="18"/>
      <c r="S5772" s="18"/>
    </row>
    <row r="5773" spans="1:19" x14ac:dyDescent="0.25">
      <c r="A5773" s="9"/>
      <c r="O5773" s="18"/>
      <c r="P5773" s="18"/>
      <c r="Q5773" s="18"/>
      <c r="R5773" s="18"/>
      <c r="S5773" s="18"/>
    </row>
    <row r="5774" spans="1:19" x14ac:dyDescent="0.25">
      <c r="A5774" s="9"/>
      <c r="O5774" s="18"/>
      <c r="P5774" s="18"/>
      <c r="Q5774" s="18"/>
      <c r="R5774" s="18"/>
      <c r="S5774" s="18"/>
    </row>
    <row r="5775" spans="1:19" x14ac:dyDescent="0.25">
      <c r="A5775" s="9"/>
      <c r="O5775" s="18"/>
      <c r="P5775" s="18"/>
      <c r="Q5775" s="18"/>
      <c r="R5775" s="18"/>
      <c r="S5775" s="18"/>
    </row>
    <row r="5776" spans="1:19" x14ac:dyDescent="0.25">
      <c r="A5776" s="9"/>
      <c r="O5776" s="18"/>
      <c r="P5776" s="18"/>
      <c r="Q5776" s="18"/>
      <c r="R5776" s="18"/>
      <c r="S5776" s="18"/>
    </row>
    <row r="5777" spans="1:19" x14ac:dyDescent="0.25">
      <c r="A5777" s="9"/>
      <c r="O5777" s="18"/>
      <c r="P5777" s="18"/>
      <c r="Q5777" s="18"/>
      <c r="R5777" s="18"/>
      <c r="S5777" s="18"/>
    </row>
    <row r="5778" spans="1:19" x14ac:dyDescent="0.25">
      <c r="A5778" s="9"/>
      <c r="O5778" s="18"/>
      <c r="P5778" s="18"/>
      <c r="Q5778" s="18"/>
      <c r="R5778" s="18"/>
      <c r="S5778" s="18"/>
    </row>
    <row r="5779" spans="1:19" x14ac:dyDescent="0.25">
      <c r="A5779" s="9"/>
      <c r="O5779" s="18"/>
      <c r="P5779" s="18"/>
      <c r="Q5779" s="18"/>
      <c r="R5779" s="18"/>
      <c r="S5779" s="18"/>
    </row>
    <row r="5780" spans="1:19" x14ac:dyDescent="0.25">
      <c r="A5780" s="9"/>
      <c r="O5780" s="18"/>
      <c r="P5780" s="18"/>
      <c r="Q5780" s="18"/>
      <c r="R5780" s="18"/>
      <c r="S5780" s="18"/>
    </row>
    <row r="5781" spans="1:19" x14ac:dyDescent="0.25">
      <c r="A5781" s="9"/>
      <c r="O5781" s="18"/>
      <c r="P5781" s="18"/>
      <c r="Q5781" s="18"/>
      <c r="R5781" s="18"/>
      <c r="S5781" s="18"/>
    </row>
    <row r="5782" spans="1:19" x14ac:dyDescent="0.25">
      <c r="A5782" s="9"/>
      <c r="O5782" s="18"/>
      <c r="P5782" s="18"/>
      <c r="Q5782" s="18"/>
      <c r="R5782" s="18"/>
      <c r="S5782" s="18"/>
    </row>
    <row r="5783" spans="1:19" x14ac:dyDescent="0.25">
      <c r="A5783" s="9"/>
      <c r="O5783" s="18"/>
      <c r="P5783" s="18"/>
      <c r="Q5783" s="18"/>
      <c r="R5783" s="18"/>
      <c r="S5783" s="18"/>
    </row>
    <row r="5784" spans="1:19" x14ac:dyDescent="0.25">
      <c r="A5784" s="9"/>
      <c r="O5784" s="18"/>
      <c r="P5784" s="18"/>
      <c r="Q5784" s="18"/>
      <c r="R5784" s="18"/>
      <c r="S5784" s="18"/>
    </row>
    <row r="5785" spans="1:19" x14ac:dyDescent="0.25">
      <c r="A5785" s="9"/>
      <c r="O5785" s="18"/>
      <c r="P5785" s="18"/>
      <c r="Q5785" s="18"/>
      <c r="R5785" s="18"/>
      <c r="S5785" s="18"/>
    </row>
    <row r="5786" spans="1:19" x14ac:dyDescent="0.25">
      <c r="A5786" s="9"/>
      <c r="O5786" s="18"/>
      <c r="P5786" s="18"/>
      <c r="Q5786" s="18"/>
      <c r="R5786" s="18"/>
      <c r="S5786" s="18"/>
    </row>
    <row r="5787" spans="1:19" x14ac:dyDescent="0.25">
      <c r="A5787" s="9"/>
      <c r="O5787" s="18"/>
      <c r="P5787" s="18"/>
      <c r="Q5787" s="18"/>
      <c r="R5787" s="18"/>
      <c r="S5787" s="18"/>
    </row>
    <row r="5788" spans="1:19" x14ac:dyDescent="0.25">
      <c r="A5788" s="9"/>
      <c r="O5788" s="18"/>
      <c r="P5788" s="18"/>
      <c r="Q5788" s="18"/>
      <c r="R5788" s="18"/>
      <c r="S5788" s="18"/>
    </row>
    <row r="5789" spans="1:19" x14ac:dyDescent="0.25">
      <c r="A5789" s="9"/>
      <c r="O5789" s="18"/>
      <c r="P5789" s="18"/>
      <c r="Q5789" s="18"/>
      <c r="R5789" s="18"/>
      <c r="S5789" s="18"/>
    </row>
    <row r="5790" spans="1:19" x14ac:dyDescent="0.25">
      <c r="A5790" s="9"/>
      <c r="O5790" s="18"/>
      <c r="P5790" s="18"/>
      <c r="Q5790" s="18"/>
      <c r="R5790" s="18"/>
      <c r="S5790" s="18"/>
    </row>
    <row r="5791" spans="1:19" x14ac:dyDescent="0.25">
      <c r="A5791" s="9"/>
      <c r="O5791" s="18"/>
      <c r="P5791" s="18"/>
      <c r="Q5791" s="18"/>
      <c r="R5791" s="18"/>
      <c r="S5791" s="18"/>
    </row>
    <row r="5792" spans="1:19" x14ac:dyDescent="0.25">
      <c r="A5792" s="9"/>
      <c r="O5792" s="18"/>
      <c r="P5792" s="18"/>
      <c r="Q5792" s="18"/>
      <c r="R5792" s="18"/>
      <c r="S5792" s="18"/>
    </row>
    <row r="5793" spans="1:19" x14ac:dyDescent="0.25">
      <c r="A5793" s="9"/>
      <c r="O5793" s="18"/>
      <c r="P5793" s="18"/>
      <c r="Q5793" s="18"/>
      <c r="R5793" s="18"/>
      <c r="S5793" s="18"/>
    </row>
    <row r="5794" spans="1:19" x14ac:dyDescent="0.25">
      <c r="A5794" s="9"/>
      <c r="O5794" s="18"/>
      <c r="P5794" s="18"/>
      <c r="Q5794" s="18"/>
      <c r="R5794" s="18"/>
      <c r="S5794" s="18"/>
    </row>
    <row r="5795" spans="1:19" x14ac:dyDescent="0.25">
      <c r="A5795" s="9"/>
      <c r="O5795" s="18"/>
      <c r="P5795" s="18"/>
      <c r="Q5795" s="18"/>
      <c r="R5795" s="18"/>
      <c r="S5795" s="18"/>
    </row>
    <row r="5796" spans="1:19" x14ac:dyDescent="0.25">
      <c r="A5796" s="9"/>
      <c r="O5796" s="18"/>
      <c r="P5796" s="18"/>
      <c r="Q5796" s="18"/>
      <c r="R5796" s="18"/>
      <c r="S5796" s="18"/>
    </row>
    <row r="5797" spans="1:19" x14ac:dyDescent="0.25">
      <c r="A5797" s="9"/>
      <c r="O5797" s="18"/>
      <c r="P5797" s="18"/>
      <c r="Q5797" s="18"/>
      <c r="R5797" s="18"/>
      <c r="S5797" s="18"/>
    </row>
    <row r="5798" spans="1:19" x14ac:dyDescent="0.25">
      <c r="A5798" s="9"/>
      <c r="O5798" s="18"/>
      <c r="P5798" s="18"/>
      <c r="Q5798" s="18"/>
      <c r="R5798" s="18"/>
      <c r="S5798" s="18"/>
    </row>
    <row r="5799" spans="1:19" x14ac:dyDescent="0.25">
      <c r="A5799" s="9"/>
      <c r="O5799" s="18"/>
      <c r="P5799" s="18"/>
      <c r="Q5799" s="18"/>
      <c r="R5799" s="18"/>
      <c r="S5799" s="18"/>
    </row>
    <row r="5800" spans="1:19" x14ac:dyDescent="0.25">
      <c r="A5800" s="9"/>
      <c r="O5800" s="18"/>
      <c r="P5800" s="18"/>
      <c r="Q5800" s="18"/>
      <c r="R5800" s="18"/>
      <c r="S5800" s="18"/>
    </row>
    <row r="5801" spans="1:19" x14ac:dyDescent="0.25">
      <c r="A5801" s="9"/>
      <c r="O5801" s="18"/>
      <c r="P5801" s="18"/>
      <c r="Q5801" s="18"/>
      <c r="R5801" s="18"/>
      <c r="S5801" s="18"/>
    </row>
    <row r="5802" spans="1:19" x14ac:dyDescent="0.25">
      <c r="A5802" s="9"/>
      <c r="O5802" s="18"/>
      <c r="P5802" s="18"/>
      <c r="Q5802" s="18"/>
      <c r="R5802" s="18"/>
      <c r="S5802" s="18"/>
    </row>
    <row r="5803" spans="1:19" x14ac:dyDescent="0.25">
      <c r="A5803" s="9"/>
      <c r="O5803" s="18"/>
      <c r="P5803" s="18"/>
      <c r="Q5803" s="18"/>
      <c r="R5803" s="18"/>
      <c r="S5803" s="18"/>
    </row>
    <row r="5804" spans="1:19" x14ac:dyDescent="0.25">
      <c r="A5804" s="9"/>
      <c r="O5804" s="18"/>
      <c r="P5804" s="18"/>
      <c r="Q5804" s="18"/>
      <c r="R5804" s="18"/>
      <c r="S5804" s="18"/>
    </row>
    <row r="5805" spans="1:19" x14ac:dyDescent="0.25">
      <c r="A5805" s="9"/>
      <c r="O5805" s="18"/>
      <c r="P5805" s="18"/>
      <c r="Q5805" s="18"/>
      <c r="R5805" s="18"/>
      <c r="S5805" s="18"/>
    </row>
    <row r="5806" spans="1:19" x14ac:dyDescent="0.25">
      <c r="A5806" s="9"/>
      <c r="O5806" s="18"/>
      <c r="P5806" s="18"/>
      <c r="Q5806" s="18"/>
      <c r="R5806" s="18"/>
      <c r="S5806" s="18"/>
    </row>
    <row r="5807" spans="1:19" x14ac:dyDescent="0.25">
      <c r="A5807" s="9"/>
      <c r="O5807" s="18"/>
      <c r="P5807" s="18"/>
      <c r="Q5807" s="18"/>
      <c r="R5807" s="18"/>
      <c r="S5807" s="18"/>
    </row>
    <row r="5808" spans="1:19" x14ac:dyDescent="0.25">
      <c r="A5808" s="9"/>
      <c r="O5808" s="18"/>
      <c r="P5808" s="18"/>
      <c r="Q5808" s="18"/>
      <c r="R5808" s="18"/>
      <c r="S5808" s="18"/>
    </row>
    <row r="5809" spans="1:19" x14ac:dyDescent="0.25">
      <c r="A5809" s="9"/>
      <c r="O5809" s="18"/>
      <c r="P5809" s="18"/>
      <c r="Q5809" s="18"/>
      <c r="R5809" s="18"/>
      <c r="S5809" s="18"/>
    </row>
    <row r="5810" spans="1:19" x14ac:dyDescent="0.25">
      <c r="A5810" s="9"/>
      <c r="O5810" s="18"/>
      <c r="P5810" s="18"/>
      <c r="Q5810" s="18"/>
      <c r="R5810" s="18"/>
      <c r="S5810" s="18"/>
    </row>
    <row r="5811" spans="1:19" x14ac:dyDescent="0.25">
      <c r="A5811" s="9"/>
      <c r="O5811" s="18"/>
      <c r="P5811" s="18"/>
      <c r="Q5811" s="18"/>
      <c r="R5811" s="18"/>
      <c r="S5811" s="18"/>
    </row>
    <row r="5812" spans="1:19" x14ac:dyDescent="0.25">
      <c r="A5812" s="9"/>
      <c r="O5812" s="18"/>
      <c r="P5812" s="18"/>
      <c r="Q5812" s="18"/>
      <c r="R5812" s="18"/>
      <c r="S5812" s="18"/>
    </row>
    <row r="5813" spans="1:19" x14ac:dyDescent="0.25">
      <c r="A5813" s="9"/>
      <c r="O5813" s="18"/>
      <c r="P5813" s="18"/>
      <c r="Q5813" s="18"/>
      <c r="R5813" s="18"/>
      <c r="S5813" s="18"/>
    </row>
    <row r="5814" spans="1:19" x14ac:dyDescent="0.25">
      <c r="A5814" s="9"/>
      <c r="O5814" s="18"/>
      <c r="P5814" s="18"/>
      <c r="Q5814" s="18"/>
      <c r="R5814" s="18"/>
      <c r="S5814" s="18"/>
    </row>
    <row r="5815" spans="1:19" x14ac:dyDescent="0.25">
      <c r="A5815" s="9"/>
      <c r="O5815" s="18"/>
      <c r="P5815" s="18"/>
      <c r="Q5815" s="18"/>
      <c r="R5815" s="18"/>
      <c r="S5815" s="18"/>
    </row>
    <row r="5816" spans="1:19" x14ac:dyDescent="0.25">
      <c r="A5816" s="9"/>
      <c r="O5816" s="18"/>
      <c r="P5816" s="18"/>
      <c r="Q5816" s="18"/>
      <c r="R5816" s="18"/>
      <c r="S5816" s="18"/>
    </row>
    <row r="5817" spans="1:19" x14ac:dyDescent="0.25">
      <c r="A5817" s="9"/>
      <c r="O5817" s="18"/>
      <c r="P5817" s="18"/>
      <c r="Q5817" s="18"/>
      <c r="R5817" s="18"/>
      <c r="S5817" s="18"/>
    </row>
    <row r="5818" spans="1:19" x14ac:dyDescent="0.25">
      <c r="A5818" s="9"/>
      <c r="O5818" s="18"/>
      <c r="P5818" s="18"/>
      <c r="Q5818" s="18"/>
      <c r="R5818" s="18"/>
      <c r="S5818" s="18"/>
    </row>
    <row r="5819" spans="1:19" x14ac:dyDescent="0.25">
      <c r="A5819" s="9"/>
      <c r="O5819" s="18"/>
      <c r="P5819" s="18"/>
      <c r="Q5819" s="18"/>
      <c r="R5819" s="18"/>
      <c r="S5819" s="18"/>
    </row>
    <row r="5820" spans="1:19" x14ac:dyDescent="0.25">
      <c r="A5820" s="9"/>
      <c r="O5820" s="18"/>
      <c r="P5820" s="18"/>
      <c r="Q5820" s="18"/>
      <c r="R5820" s="18"/>
      <c r="S5820" s="18"/>
    </row>
    <row r="5821" spans="1:19" x14ac:dyDescent="0.25">
      <c r="A5821" s="9"/>
      <c r="O5821" s="18"/>
      <c r="P5821" s="18"/>
      <c r="Q5821" s="18"/>
      <c r="R5821" s="18"/>
      <c r="S5821" s="18"/>
    </row>
    <row r="5822" spans="1:19" x14ac:dyDescent="0.25">
      <c r="A5822" s="9"/>
      <c r="O5822" s="18"/>
      <c r="P5822" s="18"/>
      <c r="Q5822" s="18"/>
      <c r="R5822" s="18"/>
      <c r="S5822" s="18"/>
    </row>
    <row r="5823" spans="1:19" x14ac:dyDescent="0.25">
      <c r="A5823" s="9"/>
      <c r="O5823" s="18"/>
      <c r="P5823" s="18"/>
      <c r="Q5823" s="18"/>
      <c r="R5823" s="18"/>
      <c r="S5823" s="18"/>
    </row>
    <row r="5824" spans="1:19" x14ac:dyDescent="0.25">
      <c r="A5824" s="9"/>
      <c r="O5824" s="18"/>
      <c r="P5824" s="18"/>
      <c r="Q5824" s="18"/>
      <c r="R5824" s="18"/>
      <c r="S5824" s="18"/>
    </row>
    <row r="5825" spans="1:19" x14ac:dyDescent="0.25">
      <c r="A5825" s="9"/>
      <c r="O5825" s="18"/>
      <c r="P5825" s="18"/>
      <c r="Q5825" s="18"/>
      <c r="R5825" s="18"/>
      <c r="S5825" s="18"/>
    </row>
    <row r="5826" spans="1:19" x14ac:dyDescent="0.25">
      <c r="A5826" s="9"/>
      <c r="O5826" s="18"/>
      <c r="P5826" s="18"/>
      <c r="Q5826" s="18"/>
      <c r="R5826" s="18"/>
      <c r="S5826" s="18"/>
    </row>
    <row r="5827" spans="1:19" x14ac:dyDescent="0.25">
      <c r="A5827" s="9"/>
      <c r="O5827" s="18"/>
      <c r="P5827" s="18"/>
      <c r="Q5827" s="18"/>
      <c r="R5827" s="18"/>
      <c r="S5827" s="18"/>
    </row>
    <row r="5828" spans="1:19" x14ac:dyDescent="0.25">
      <c r="A5828" s="9"/>
      <c r="O5828" s="18"/>
      <c r="P5828" s="18"/>
      <c r="Q5828" s="18"/>
      <c r="R5828" s="18"/>
      <c r="S5828" s="18"/>
    </row>
    <row r="5829" spans="1:19" x14ac:dyDescent="0.25">
      <c r="A5829" s="9"/>
      <c r="O5829" s="18"/>
      <c r="P5829" s="18"/>
      <c r="Q5829" s="18"/>
      <c r="R5829" s="18"/>
      <c r="S5829" s="18"/>
    </row>
    <row r="5830" spans="1:19" x14ac:dyDescent="0.25">
      <c r="A5830" s="9"/>
      <c r="O5830" s="18"/>
      <c r="P5830" s="18"/>
      <c r="Q5830" s="18"/>
      <c r="R5830" s="18"/>
      <c r="S5830" s="18"/>
    </row>
    <row r="5831" spans="1:19" x14ac:dyDescent="0.25">
      <c r="A5831" s="9"/>
      <c r="O5831" s="18"/>
      <c r="P5831" s="18"/>
      <c r="Q5831" s="18"/>
      <c r="R5831" s="18"/>
      <c r="S5831" s="18"/>
    </row>
    <row r="5832" spans="1:19" x14ac:dyDescent="0.25">
      <c r="A5832" s="9"/>
      <c r="O5832" s="18"/>
      <c r="P5832" s="18"/>
      <c r="Q5832" s="18"/>
      <c r="R5832" s="18"/>
      <c r="S5832" s="18"/>
    </row>
    <row r="5833" spans="1:19" x14ac:dyDescent="0.25">
      <c r="A5833" s="9"/>
      <c r="O5833" s="18"/>
      <c r="P5833" s="18"/>
      <c r="Q5833" s="18"/>
      <c r="R5833" s="18"/>
      <c r="S5833" s="18"/>
    </row>
    <row r="5834" spans="1:19" x14ac:dyDescent="0.25">
      <c r="A5834" s="9"/>
      <c r="O5834" s="18"/>
      <c r="P5834" s="18"/>
      <c r="Q5834" s="18"/>
      <c r="R5834" s="18"/>
      <c r="S5834" s="18"/>
    </row>
    <row r="5835" spans="1:19" x14ac:dyDescent="0.25">
      <c r="A5835" s="9"/>
      <c r="O5835" s="18"/>
      <c r="P5835" s="18"/>
      <c r="Q5835" s="18"/>
      <c r="R5835" s="18"/>
      <c r="S5835" s="18"/>
    </row>
    <row r="5836" spans="1:19" x14ac:dyDescent="0.25">
      <c r="A5836" s="9"/>
      <c r="O5836" s="18"/>
      <c r="P5836" s="18"/>
      <c r="Q5836" s="18"/>
      <c r="R5836" s="18"/>
      <c r="S5836" s="18"/>
    </row>
    <row r="5837" spans="1:19" x14ac:dyDescent="0.25">
      <c r="A5837" s="9"/>
      <c r="O5837" s="18"/>
      <c r="P5837" s="18"/>
      <c r="Q5837" s="18"/>
      <c r="R5837" s="18"/>
      <c r="S5837" s="18"/>
    </row>
    <row r="5838" spans="1:19" x14ac:dyDescent="0.25">
      <c r="A5838" s="9"/>
      <c r="O5838" s="18"/>
      <c r="P5838" s="18"/>
      <c r="Q5838" s="18"/>
      <c r="R5838" s="18"/>
      <c r="S5838" s="18"/>
    </row>
    <row r="5839" spans="1:19" x14ac:dyDescent="0.25">
      <c r="A5839" s="9"/>
      <c r="O5839" s="18"/>
      <c r="P5839" s="18"/>
      <c r="Q5839" s="18"/>
      <c r="R5839" s="18"/>
      <c r="S5839" s="18"/>
    </row>
    <row r="5840" spans="1:19" x14ac:dyDescent="0.25">
      <c r="A5840" s="9"/>
      <c r="O5840" s="18"/>
      <c r="P5840" s="18"/>
      <c r="Q5840" s="18"/>
      <c r="R5840" s="18"/>
      <c r="S5840" s="18"/>
    </row>
    <row r="5841" spans="1:19" x14ac:dyDescent="0.25">
      <c r="A5841" s="9"/>
      <c r="O5841" s="18"/>
      <c r="P5841" s="18"/>
      <c r="Q5841" s="18"/>
      <c r="R5841" s="18"/>
      <c r="S5841" s="18"/>
    </row>
    <row r="5842" spans="1:19" x14ac:dyDescent="0.25">
      <c r="A5842" s="9"/>
      <c r="O5842" s="18"/>
      <c r="P5842" s="18"/>
      <c r="Q5842" s="18"/>
      <c r="R5842" s="18"/>
      <c r="S5842" s="18"/>
    </row>
    <row r="5843" spans="1:19" x14ac:dyDescent="0.25">
      <c r="A5843" s="9"/>
      <c r="O5843" s="18"/>
      <c r="P5843" s="18"/>
      <c r="Q5843" s="18"/>
      <c r="R5843" s="18"/>
      <c r="S5843" s="18"/>
    </row>
    <row r="5844" spans="1:19" x14ac:dyDescent="0.25">
      <c r="A5844" s="9"/>
      <c r="O5844" s="18"/>
      <c r="P5844" s="18"/>
      <c r="Q5844" s="18"/>
      <c r="R5844" s="18"/>
      <c r="S5844" s="18"/>
    </row>
    <row r="5845" spans="1:19" x14ac:dyDescent="0.25">
      <c r="A5845" s="9"/>
      <c r="O5845" s="18"/>
      <c r="P5845" s="18"/>
      <c r="Q5845" s="18"/>
      <c r="R5845" s="18"/>
      <c r="S5845" s="18"/>
    </row>
    <row r="5846" spans="1:19" x14ac:dyDescent="0.25">
      <c r="A5846" s="9"/>
      <c r="O5846" s="18"/>
      <c r="P5846" s="18"/>
      <c r="Q5846" s="18"/>
      <c r="R5846" s="18"/>
      <c r="S5846" s="18"/>
    </row>
    <row r="5847" spans="1:19" x14ac:dyDescent="0.25">
      <c r="A5847" s="9"/>
      <c r="O5847" s="18"/>
      <c r="P5847" s="18"/>
      <c r="Q5847" s="18"/>
      <c r="R5847" s="18"/>
      <c r="S5847" s="18"/>
    </row>
    <row r="5848" spans="1:19" x14ac:dyDescent="0.25">
      <c r="A5848" s="9"/>
      <c r="O5848" s="18"/>
      <c r="P5848" s="18"/>
      <c r="Q5848" s="18"/>
      <c r="R5848" s="18"/>
      <c r="S5848" s="18"/>
    </row>
    <row r="5849" spans="1:19" x14ac:dyDescent="0.25">
      <c r="A5849" s="9"/>
      <c r="O5849" s="18"/>
      <c r="P5849" s="18"/>
      <c r="Q5849" s="18"/>
      <c r="R5849" s="18"/>
      <c r="S5849" s="18"/>
    </row>
    <row r="5850" spans="1:19" x14ac:dyDescent="0.25">
      <c r="A5850" s="9"/>
      <c r="O5850" s="18"/>
      <c r="P5850" s="18"/>
      <c r="Q5850" s="18"/>
      <c r="R5850" s="18"/>
      <c r="S5850" s="18"/>
    </row>
    <row r="5851" spans="1:19" x14ac:dyDescent="0.25">
      <c r="A5851" s="9"/>
      <c r="O5851" s="18"/>
      <c r="P5851" s="18"/>
      <c r="Q5851" s="18"/>
      <c r="R5851" s="18"/>
      <c r="S5851" s="18"/>
    </row>
    <row r="5852" spans="1:19" x14ac:dyDescent="0.25">
      <c r="A5852" s="9"/>
      <c r="O5852" s="18"/>
      <c r="P5852" s="18"/>
      <c r="Q5852" s="18"/>
      <c r="R5852" s="18"/>
      <c r="S5852" s="18"/>
    </row>
    <row r="5853" spans="1:19" x14ac:dyDescent="0.25">
      <c r="A5853" s="9"/>
      <c r="O5853" s="18"/>
      <c r="P5853" s="18"/>
      <c r="Q5853" s="18"/>
      <c r="R5853" s="18"/>
      <c r="S5853" s="18"/>
    </row>
    <row r="5854" spans="1:19" x14ac:dyDescent="0.25">
      <c r="A5854" s="9"/>
      <c r="O5854" s="18"/>
      <c r="P5854" s="18"/>
      <c r="Q5854" s="18"/>
      <c r="R5854" s="18"/>
      <c r="S5854" s="18"/>
    </row>
    <row r="5855" spans="1:19" x14ac:dyDescent="0.25">
      <c r="A5855" s="9"/>
      <c r="O5855" s="18"/>
      <c r="P5855" s="18"/>
      <c r="Q5855" s="18"/>
      <c r="R5855" s="18"/>
      <c r="S5855" s="18"/>
    </row>
    <row r="5856" spans="1:19" x14ac:dyDescent="0.25">
      <c r="A5856" s="9"/>
      <c r="O5856" s="18"/>
      <c r="P5856" s="18"/>
      <c r="Q5856" s="18"/>
      <c r="R5856" s="18"/>
      <c r="S5856" s="18"/>
    </row>
    <row r="5857" spans="1:19" x14ac:dyDescent="0.25">
      <c r="A5857" s="9"/>
      <c r="O5857" s="18"/>
      <c r="P5857" s="18"/>
      <c r="Q5857" s="18"/>
      <c r="R5857" s="18"/>
      <c r="S5857" s="18"/>
    </row>
    <row r="5858" spans="1:19" x14ac:dyDescent="0.25">
      <c r="A5858" s="9"/>
      <c r="O5858" s="18"/>
      <c r="P5858" s="18"/>
      <c r="Q5858" s="18"/>
      <c r="R5858" s="18"/>
      <c r="S5858" s="18"/>
    </row>
    <row r="5859" spans="1:19" x14ac:dyDescent="0.25">
      <c r="A5859" s="9"/>
      <c r="O5859" s="18"/>
      <c r="P5859" s="18"/>
      <c r="Q5859" s="18"/>
      <c r="R5859" s="18"/>
      <c r="S5859" s="18"/>
    </row>
    <row r="5860" spans="1:19" x14ac:dyDescent="0.25">
      <c r="A5860" s="9"/>
      <c r="O5860" s="18"/>
      <c r="P5860" s="18"/>
      <c r="Q5860" s="18"/>
      <c r="R5860" s="18"/>
      <c r="S5860" s="18"/>
    </row>
    <row r="5861" spans="1:19" x14ac:dyDescent="0.25">
      <c r="A5861" s="9"/>
      <c r="O5861" s="18"/>
      <c r="P5861" s="18"/>
      <c r="Q5861" s="18"/>
      <c r="R5861" s="18"/>
      <c r="S5861" s="18"/>
    </row>
    <row r="5862" spans="1:19" x14ac:dyDescent="0.25">
      <c r="A5862" s="9"/>
      <c r="O5862" s="18"/>
      <c r="P5862" s="18"/>
      <c r="Q5862" s="18"/>
      <c r="R5862" s="18"/>
      <c r="S5862" s="18"/>
    </row>
    <row r="5863" spans="1:19" x14ac:dyDescent="0.25">
      <c r="A5863" s="9"/>
      <c r="O5863" s="18"/>
      <c r="P5863" s="18"/>
      <c r="Q5863" s="18"/>
      <c r="R5863" s="18"/>
      <c r="S5863" s="18"/>
    </row>
    <row r="5864" spans="1:19" x14ac:dyDescent="0.25">
      <c r="A5864" s="9"/>
      <c r="O5864" s="18"/>
      <c r="P5864" s="18"/>
      <c r="Q5864" s="18"/>
      <c r="R5864" s="18"/>
      <c r="S5864" s="18"/>
    </row>
    <row r="5865" spans="1:19" x14ac:dyDescent="0.25">
      <c r="A5865" s="9"/>
      <c r="O5865" s="18"/>
      <c r="P5865" s="18"/>
      <c r="Q5865" s="18"/>
      <c r="R5865" s="18"/>
      <c r="S5865" s="18"/>
    </row>
    <row r="5866" spans="1:19" x14ac:dyDescent="0.25">
      <c r="A5866" s="9"/>
      <c r="O5866" s="18"/>
      <c r="P5866" s="18"/>
      <c r="Q5866" s="18"/>
      <c r="R5866" s="18"/>
      <c r="S5866" s="18"/>
    </row>
    <row r="5867" spans="1:19" x14ac:dyDescent="0.25">
      <c r="A5867" s="9"/>
      <c r="O5867" s="18"/>
      <c r="P5867" s="18"/>
      <c r="Q5867" s="18"/>
      <c r="R5867" s="18"/>
      <c r="S5867" s="18"/>
    </row>
    <row r="5868" spans="1:19" x14ac:dyDescent="0.25">
      <c r="A5868" s="9"/>
      <c r="O5868" s="18"/>
      <c r="P5868" s="18"/>
      <c r="Q5868" s="18"/>
      <c r="R5868" s="18"/>
      <c r="S5868" s="18"/>
    </row>
    <row r="5869" spans="1:19" x14ac:dyDescent="0.25">
      <c r="A5869" s="9"/>
      <c r="O5869" s="18"/>
      <c r="P5869" s="18"/>
      <c r="Q5869" s="18"/>
      <c r="R5869" s="18"/>
      <c r="S5869" s="18"/>
    </row>
    <row r="5870" spans="1:19" x14ac:dyDescent="0.25">
      <c r="A5870" s="9"/>
      <c r="O5870" s="18"/>
      <c r="P5870" s="18"/>
      <c r="Q5870" s="18"/>
      <c r="R5870" s="18"/>
      <c r="S5870" s="18"/>
    </row>
    <row r="5871" spans="1:19" x14ac:dyDescent="0.25">
      <c r="A5871" s="9"/>
      <c r="O5871" s="18"/>
      <c r="P5871" s="18"/>
      <c r="Q5871" s="18"/>
      <c r="R5871" s="18"/>
      <c r="S5871" s="18"/>
    </row>
    <row r="5872" spans="1:19" x14ac:dyDescent="0.25">
      <c r="A5872" s="9"/>
      <c r="O5872" s="18"/>
      <c r="P5872" s="18"/>
      <c r="Q5872" s="18"/>
      <c r="R5872" s="18"/>
      <c r="S5872" s="18"/>
    </row>
    <row r="5873" spans="1:19" x14ac:dyDescent="0.25">
      <c r="A5873" s="9"/>
      <c r="O5873" s="18"/>
      <c r="P5873" s="18"/>
      <c r="Q5873" s="18"/>
      <c r="R5873" s="18"/>
      <c r="S5873" s="18"/>
    </row>
    <row r="5874" spans="1:19" x14ac:dyDescent="0.25">
      <c r="A5874" s="9"/>
      <c r="O5874" s="18"/>
      <c r="P5874" s="18"/>
      <c r="Q5874" s="18"/>
      <c r="R5874" s="18"/>
      <c r="S5874" s="18"/>
    </row>
    <row r="5875" spans="1:19" x14ac:dyDescent="0.25">
      <c r="A5875" s="9"/>
      <c r="O5875" s="18"/>
      <c r="P5875" s="18"/>
      <c r="Q5875" s="18"/>
      <c r="R5875" s="18"/>
      <c r="S5875" s="18"/>
    </row>
    <row r="5876" spans="1:19" x14ac:dyDescent="0.25">
      <c r="A5876" s="9"/>
      <c r="O5876" s="18"/>
      <c r="P5876" s="18"/>
      <c r="Q5876" s="18"/>
      <c r="R5876" s="18"/>
      <c r="S5876" s="18"/>
    </row>
    <row r="5877" spans="1:19" x14ac:dyDescent="0.25">
      <c r="A5877" s="9"/>
      <c r="O5877" s="18"/>
      <c r="P5877" s="18"/>
      <c r="Q5877" s="18"/>
      <c r="R5877" s="18"/>
      <c r="S5877" s="18"/>
    </row>
    <row r="5878" spans="1:19" x14ac:dyDescent="0.25">
      <c r="A5878" s="9"/>
      <c r="O5878" s="18"/>
      <c r="P5878" s="18"/>
      <c r="Q5878" s="18"/>
      <c r="R5878" s="18"/>
      <c r="S5878" s="18"/>
    </row>
    <row r="5879" spans="1:19" x14ac:dyDescent="0.25">
      <c r="A5879" s="9"/>
      <c r="O5879" s="18"/>
      <c r="P5879" s="18"/>
      <c r="Q5879" s="18"/>
      <c r="R5879" s="18"/>
      <c r="S5879" s="18"/>
    </row>
    <row r="5880" spans="1:19" x14ac:dyDescent="0.25">
      <c r="A5880" s="9"/>
      <c r="O5880" s="18"/>
      <c r="P5880" s="18"/>
      <c r="Q5880" s="18"/>
      <c r="R5880" s="18"/>
      <c r="S5880" s="18"/>
    </row>
    <row r="5881" spans="1:19" x14ac:dyDescent="0.25">
      <c r="A5881" s="9"/>
      <c r="O5881" s="18"/>
      <c r="P5881" s="18"/>
      <c r="Q5881" s="18"/>
      <c r="R5881" s="18"/>
      <c r="S5881" s="18"/>
    </row>
    <row r="5882" spans="1:19" x14ac:dyDescent="0.25">
      <c r="A5882" s="9"/>
      <c r="O5882" s="18"/>
      <c r="P5882" s="18"/>
      <c r="Q5882" s="18"/>
      <c r="R5882" s="18"/>
      <c r="S5882" s="18"/>
    </row>
    <row r="5883" spans="1:19" x14ac:dyDescent="0.25">
      <c r="A5883" s="9"/>
      <c r="O5883" s="18"/>
      <c r="P5883" s="18"/>
      <c r="Q5883" s="18"/>
      <c r="R5883" s="18"/>
      <c r="S5883" s="18"/>
    </row>
    <row r="5884" spans="1:19" x14ac:dyDescent="0.25">
      <c r="A5884" s="9"/>
      <c r="O5884" s="18"/>
      <c r="P5884" s="18"/>
      <c r="Q5884" s="18"/>
      <c r="R5884" s="18"/>
      <c r="S5884" s="18"/>
    </row>
    <row r="5885" spans="1:19" x14ac:dyDescent="0.25">
      <c r="A5885" s="9"/>
      <c r="O5885" s="18"/>
      <c r="P5885" s="18"/>
      <c r="Q5885" s="18"/>
      <c r="R5885" s="18"/>
      <c r="S5885" s="18"/>
    </row>
    <row r="5886" spans="1:19" x14ac:dyDescent="0.25">
      <c r="A5886" s="9"/>
      <c r="O5886" s="18"/>
      <c r="P5886" s="18"/>
      <c r="Q5886" s="18"/>
      <c r="R5886" s="18"/>
      <c r="S5886" s="18"/>
    </row>
    <row r="5887" spans="1:19" x14ac:dyDescent="0.25">
      <c r="A5887" s="9"/>
      <c r="O5887" s="18"/>
      <c r="P5887" s="18"/>
      <c r="Q5887" s="18"/>
      <c r="R5887" s="18"/>
      <c r="S5887" s="18"/>
    </row>
    <row r="5888" spans="1:19" x14ac:dyDescent="0.25">
      <c r="A5888" s="9"/>
      <c r="O5888" s="18"/>
      <c r="P5888" s="18"/>
      <c r="Q5888" s="18"/>
      <c r="R5888" s="18"/>
      <c r="S5888" s="18"/>
    </row>
    <row r="5889" spans="1:19" x14ac:dyDescent="0.25">
      <c r="A5889" s="9"/>
      <c r="O5889" s="18"/>
      <c r="P5889" s="18"/>
      <c r="Q5889" s="18"/>
      <c r="R5889" s="18"/>
      <c r="S5889" s="18"/>
    </row>
    <row r="5890" spans="1:19" x14ac:dyDescent="0.25">
      <c r="A5890" s="9"/>
      <c r="O5890" s="18"/>
      <c r="P5890" s="18"/>
      <c r="Q5890" s="18"/>
      <c r="R5890" s="18"/>
      <c r="S5890" s="18"/>
    </row>
    <row r="5891" spans="1:19" x14ac:dyDescent="0.25">
      <c r="A5891" s="9"/>
      <c r="O5891" s="18"/>
      <c r="P5891" s="18"/>
      <c r="Q5891" s="18"/>
      <c r="R5891" s="18"/>
      <c r="S5891" s="18"/>
    </row>
    <row r="5892" spans="1:19" x14ac:dyDescent="0.25">
      <c r="A5892" s="9"/>
      <c r="O5892" s="18"/>
      <c r="P5892" s="18"/>
      <c r="Q5892" s="18"/>
      <c r="R5892" s="18"/>
      <c r="S5892" s="18"/>
    </row>
    <row r="5893" spans="1:19" x14ac:dyDescent="0.25">
      <c r="A5893" s="9"/>
      <c r="O5893" s="18"/>
      <c r="P5893" s="18"/>
      <c r="Q5893" s="18"/>
      <c r="R5893" s="18"/>
      <c r="S5893" s="18"/>
    </row>
    <row r="5894" spans="1:19" x14ac:dyDescent="0.25">
      <c r="A5894" s="9"/>
      <c r="O5894" s="18"/>
      <c r="P5894" s="18"/>
      <c r="Q5894" s="18"/>
      <c r="R5894" s="18"/>
      <c r="S5894" s="18"/>
    </row>
    <row r="5895" spans="1:19" x14ac:dyDescent="0.25">
      <c r="A5895" s="9"/>
      <c r="O5895" s="18"/>
      <c r="P5895" s="18"/>
      <c r="Q5895" s="18"/>
      <c r="R5895" s="18"/>
      <c r="S5895" s="18"/>
    </row>
    <row r="5896" spans="1:19" x14ac:dyDescent="0.25">
      <c r="A5896" s="9"/>
      <c r="O5896" s="18"/>
      <c r="P5896" s="18"/>
      <c r="Q5896" s="18"/>
      <c r="R5896" s="18"/>
      <c r="S5896" s="18"/>
    </row>
    <row r="5897" spans="1:19" x14ac:dyDescent="0.25">
      <c r="A5897" s="9"/>
      <c r="O5897" s="18"/>
      <c r="P5897" s="18"/>
      <c r="Q5897" s="18"/>
      <c r="R5897" s="18"/>
      <c r="S5897" s="18"/>
    </row>
    <row r="5898" spans="1:19" x14ac:dyDescent="0.25">
      <c r="A5898" s="9"/>
      <c r="O5898" s="18"/>
      <c r="P5898" s="18"/>
      <c r="Q5898" s="18"/>
      <c r="R5898" s="18"/>
      <c r="S5898" s="18"/>
    </row>
    <row r="5899" spans="1:19" x14ac:dyDescent="0.25">
      <c r="A5899" s="9"/>
      <c r="O5899" s="18"/>
      <c r="P5899" s="18"/>
      <c r="Q5899" s="18"/>
      <c r="R5899" s="18"/>
      <c r="S5899" s="18"/>
    </row>
    <row r="5900" spans="1:19" x14ac:dyDescent="0.25">
      <c r="A5900" s="9"/>
      <c r="O5900" s="18"/>
      <c r="P5900" s="18"/>
      <c r="Q5900" s="18"/>
      <c r="R5900" s="18"/>
      <c r="S5900" s="18"/>
    </row>
    <row r="5901" spans="1:19" x14ac:dyDescent="0.25">
      <c r="A5901" s="9"/>
      <c r="O5901" s="18"/>
      <c r="P5901" s="18"/>
      <c r="Q5901" s="18"/>
      <c r="R5901" s="18"/>
      <c r="S5901" s="18"/>
    </row>
    <row r="5902" spans="1:19" x14ac:dyDescent="0.25">
      <c r="A5902" s="9"/>
      <c r="O5902" s="18"/>
      <c r="P5902" s="18"/>
      <c r="Q5902" s="18"/>
      <c r="R5902" s="18"/>
      <c r="S5902" s="18"/>
    </row>
    <row r="5903" spans="1:19" x14ac:dyDescent="0.25">
      <c r="A5903" s="9"/>
      <c r="O5903" s="18"/>
      <c r="P5903" s="18"/>
      <c r="Q5903" s="18"/>
      <c r="R5903" s="18"/>
      <c r="S5903" s="18"/>
    </row>
    <row r="5904" spans="1:19" x14ac:dyDescent="0.25">
      <c r="A5904" s="9"/>
      <c r="O5904" s="18"/>
      <c r="P5904" s="18"/>
      <c r="Q5904" s="18"/>
      <c r="R5904" s="18"/>
      <c r="S5904" s="18"/>
    </row>
    <row r="5905" spans="1:19" x14ac:dyDescent="0.25">
      <c r="A5905" s="9"/>
      <c r="O5905" s="18"/>
      <c r="P5905" s="18"/>
      <c r="Q5905" s="18"/>
      <c r="R5905" s="18"/>
      <c r="S5905" s="18"/>
    </row>
    <row r="5906" spans="1:19" x14ac:dyDescent="0.25">
      <c r="A5906" s="9"/>
      <c r="O5906" s="18"/>
      <c r="P5906" s="18"/>
      <c r="Q5906" s="18"/>
      <c r="R5906" s="18"/>
      <c r="S5906" s="18"/>
    </row>
    <row r="5907" spans="1:19" x14ac:dyDescent="0.25">
      <c r="A5907" s="9"/>
      <c r="O5907" s="18"/>
      <c r="P5907" s="18"/>
      <c r="Q5907" s="18"/>
      <c r="R5907" s="18"/>
      <c r="S5907" s="18"/>
    </row>
    <row r="5908" spans="1:19" x14ac:dyDescent="0.25">
      <c r="A5908" s="9"/>
      <c r="O5908" s="18"/>
      <c r="P5908" s="18"/>
      <c r="Q5908" s="18"/>
      <c r="R5908" s="18"/>
      <c r="S5908" s="18"/>
    </row>
    <row r="5909" spans="1:19" x14ac:dyDescent="0.25">
      <c r="A5909" s="9"/>
      <c r="O5909" s="18"/>
      <c r="P5909" s="18"/>
      <c r="Q5909" s="18"/>
      <c r="R5909" s="18"/>
      <c r="S5909" s="18"/>
    </row>
    <row r="5910" spans="1:19" x14ac:dyDescent="0.25">
      <c r="A5910" s="9"/>
      <c r="O5910" s="18"/>
      <c r="P5910" s="18"/>
      <c r="Q5910" s="18"/>
      <c r="R5910" s="18"/>
      <c r="S5910" s="18"/>
    </row>
    <row r="5911" spans="1:19" x14ac:dyDescent="0.25">
      <c r="A5911" s="9"/>
      <c r="O5911" s="18"/>
      <c r="P5911" s="18"/>
      <c r="Q5911" s="18"/>
      <c r="R5911" s="18"/>
      <c r="S5911" s="18"/>
    </row>
    <row r="5912" spans="1:19" x14ac:dyDescent="0.25">
      <c r="A5912" s="9"/>
      <c r="O5912" s="18"/>
      <c r="P5912" s="18"/>
      <c r="Q5912" s="18"/>
      <c r="R5912" s="18"/>
      <c r="S5912" s="18"/>
    </row>
    <row r="5913" spans="1:19" x14ac:dyDescent="0.25">
      <c r="A5913" s="9"/>
      <c r="O5913" s="18"/>
      <c r="P5913" s="18"/>
      <c r="Q5913" s="18"/>
      <c r="R5913" s="18"/>
      <c r="S5913" s="18"/>
    </row>
    <row r="5914" spans="1:19" x14ac:dyDescent="0.25">
      <c r="A5914" s="9"/>
      <c r="O5914" s="18"/>
      <c r="P5914" s="18"/>
      <c r="Q5914" s="18"/>
      <c r="R5914" s="18"/>
      <c r="S5914" s="18"/>
    </row>
    <row r="5915" spans="1:19" x14ac:dyDescent="0.25">
      <c r="A5915" s="9"/>
      <c r="O5915" s="18"/>
      <c r="P5915" s="18"/>
      <c r="Q5915" s="18"/>
      <c r="R5915" s="18"/>
      <c r="S5915" s="18"/>
    </row>
    <row r="5916" spans="1:19" x14ac:dyDescent="0.25">
      <c r="A5916" s="9"/>
      <c r="O5916" s="18"/>
      <c r="P5916" s="18"/>
      <c r="Q5916" s="18"/>
      <c r="R5916" s="18"/>
      <c r="S5916" s="18"/>
    </row>
    <row r="5917" spans="1:19" x14ac:dyDescent="0.25">
      <c r="A5917" s="9"/>
      <c r="O5917" s="18"/>
      <c r="P5917" s="18"/>
      <c r="Q5917" s="18"/>
      <c r="R5917" s="18"/>
      <c r="S5917" s="18"/>
    </row>
    <row r="5918" spans="1:19" x14ac:dyDescent="0.25">
      <c r="A5918" s="9"/>
      <c r="O5918" s="18"/>
      <c r="P5918" s="18"/>
      <c r="Q5918" s="18"/>
      <c r="R5918" s="18"/>
      <c r="S5918" s="18"/>
    </row>
    <row r="5919" spans="1:19" x14ac:dyDescent="0.25">
      <c r="A5919" s="9"/>
      <c r="O5919" s="18"/>
      <c r="P5919" s="18"/>
      <c r="Q5919" s="18"/>
      <c r="R5919" s="18"/>
      <c r="S5919" s="18"/>
    </row>
    <row r="5920" spans="1:19" x14ac:dyDescent="0.25">
      <c r="A5920" s="9"/>
      <c r="O5920" s="18"/>
      <c r="P5920" s="18"/>
      <c r="Q5920" s="18"/>
      <c r="R5920" s="18"/>
      <c r="S5920" s="18"/>
    </row>
    <row r="5921" spans="1:19" x14ac:dyDescent="0.25">
      <c r="A5921" s="9"/>
      <c r="O5921" s="18"/>
      <c r="P5921" s="18"/>
      <c r="Q5921" s="18"/>
      <c r="R5921" s="18"/>
      <c r="S5921" s="18"/>
    </row>
    <row r="5922" spans="1:19" x14ac:dyDescent="0.25">
      <c r="A5922" s="9"/>
      <c r="O5922" s="18"/>
      <c r="P5922" s="18"/>
      <c r="Q5922" s="18"/>
      <c r="R5922" s="18"/>
      <c r="S5922" s="18"/>
    </row>
    <row r="5923" spans="1:19" x14ac:dyDescent="0.25">
      <c r="A5923" s="9"/>
      <c r="O5923" s="18"/>
      <c r="P5923" s="18"/>
      <c r="Q5923" s="18"/>
      <c r="R5923" s="18"/>
      <c r="S5923" s="18"/>
    </row>
    <row r="5924" spans="1:19" x14ac:dyDescent="0.25">
      <c r="A5924" s="9"/>
      <c r="O5924" s="18"/>
      <c r="P5924" s="18"/>
      <c r="Q5924" s="18"/>
      <c r="R5924" s="18"/>
      <c r="S5924" s="18"/>
    </row>
    <row r="5925" spans="1:19" x14ac:dyDescent="0.25">
      <c r="A5925" s="9"/>
      <c r="O5925" s="18"/>
      <c r="P5925" s="18"/>
      <c r="Q5925" s="18"/>
      <c r="R5925" s="18"/>
      <c r="S5925" s="18"/>
    </row>
    <row r="5926" spans="1:19" x14ac:dyDescent="0.25">
      <c r="A5926" s="9"/>
      <c r="O5926" s="18"/>
      <c r="P5926" s="18"/>
      <c r="Q5926" s="18"/>
      <c r="R5926" s="18"/>
      <c r="S5926" s="18"/>
    </row>
    <row r="5927" spans="1:19" x14ac:dyDescent="0.25">
      <c r="A5927" s="9"/>
      <c r="O5927" s="18"/>
      <c r="P5927" s="18"/>
      <c r="Q5927" s="18"/>
      <c r="R5927" s="18"/>
      <c r="S5927" s="18"/>
    </row>
    <row r="5928" spans="1:19" x14ac:dyDescent="0.25">
      <c r="A5928" s="9"/>
      <c r="O5928" s="18"/>
      <c r="P5928" s="18"/>
      <c r="Q5928" s="18"/>
      <c r="R5928" s="18"/>
      <c r="S5928" s="18"/>
    </row>
    <row r="5929" spans="1:19" x14ac:dyDescent="0.25">
      <c r="A5929" s="9"/>
      <c r="O5929" s="18"/>
      <c r="P5929" s="18"/>
      <c r="Q5929" s="18"/>
      <c r="R5929" s="18"/>
      <c r="S5929" s="18"/>
    </row>
    <row r="5930" spans="1:19" x14ac:dyDescent="0.25">
      <c r="A5930" s="9"/>
      <c r="O5930" s="18"/>
      <c r="P5930" s="18"/>
      <c r="Q5930" s="18"/>
      <c r="R5930" s="18"/>
      <c r="S5930" s="18"/>
    </row>
    <row r="5931" spans="1:19" x14ac:dyDescent="0.25">
      <c r="A5931" s="9"/>
      <c r="O5931" s="18"/>
      <c r="P5931" s="18"/>
      <c r="Q5931" s="18"/>
      <c r="R5931" s="18"/>
      <c r="S5931" s="18"/>
    </row>
    <row r="5932" spans="1:19" x14ac:dyDescent="0.25">
      <c r="A5932" s="9"/>
      <c r="O5932" s="18"/>
      <c r="P5932" s="18"/>
      <c r="Q5932" s="18"/>
      <c r="R5932" s="18"/>
      <c r="S5932" s="18"/>
    </row>
    <row r="5933" spans="1:19" x14ac:dyDescent="0.25">
      <c r="A5933" s="9"/>
      <c r="O5933" s="18"/>
      <c r="P5933" s="18"/>
      <c r="Q5933" s="18"/>
      <c r="R5933" s="18"/>
      <c r="S5933" s="18"/>
    </row>
    <row r="5934" spans="1:19" x14ac:dyDescent="0.25">
      <c r="A5934" s="9"/>
      <c r="O5934" s="18"/>
      <c r="P5934" s="18"/>
      <c r="Q5934" s="18"/>
      <c r="R5934" s="18"/>
      <c r="S5934" s="18"/>
    </row>
    <row r="5935" spans="1:19" x14ac:dyDescent="0.25">
      <c r="A5935" s="9"/>
      <c r="O5935" s="18"/>
      <c r="P5935" s="18"/>
      <c r="Q5935" s="18"/>
      <c r="R5935" s="18"/>
      <c r="S5935" s="18"/>
    </row>
    <row r="5936" spans="1:19" x14ac:dyDescent="0.25">
      <c r="A5936" s="9"/>
      <c r="O5936" s="18"/>
      <c r="P5936" s="18"/>
      <c r="Q5936" s="18"/>
      <c r="R5936" s="18"/>
      <c r="S5936" s="18"/>
    </row>
    <row r="5937" spans="1:19" x14ac:dyDescent="0.25">
      <c r="A5937" s="9"/>
      <c r="O5937" s="18"/>
      <c r="P5937" s="18"/>
      <c r="Q5937" s="18"/>
      <c r="R5937" s="18"/>
      <c r="S5937" s="18"/>
    </row>
    <row r="5938" spans="1:19" x14ac:dyDescent="0.25">
      <c r="A5938" s="9"/>
      <c r="O5938" s="18"/>
      <c r="P5938" s="18"/>
      <c r="Q5938" s="18"/>
      <c r="R5938" s="18"/>
      <c r="S5938" s="18"/>
    </row>
    <row r="5939" spans="1:19" x14ac:dyDescent="0.25">
      <c r="A5939" s="9"/>
      <c r="O5939" s="18"/>
      <c r="P5939" s="18"/>
      <c r="Q5939" s="18"/>
      <c r="R5939" s="18"/>
      <c r="S5939" s="18"/>
    </row>
    <row r="5940" spans="1:19" x14ac:dyDescent="0.25">
      <c r="A5940" s="9"/>
      <c r="O5940" s="18"/>
      <c r="P5940" s="18"/>
      <c r="Q5940" s="18"/>
      <c r="R5940" s="18"/>
      <c r="S5940" s="18"/>
    </row>
    <row r="5941" spans="1:19" x14ac:dyDescent="0.25">
      <c r="A5941" s="9"/>
      <c r="O5941" s="18"/>
      <c r="P5941" s="18"/>
      <c r="Q5941" s="18"/>
      <c r="R5941" s="18"/>
      <c r="S5941" s="18"/>
    </row>
    <row r="5942" spans="1:19" x14ac:dyDescent="0.25">
      <c r="A5942" s="9"/>
      <c r="O5942" s="18"/>
      <c r="P5942" s="18"/>
      <c r="Q5942" s="18"/>
      <c r="R5942" s="18"/>
      <c r="S5942" s="18"/>
    </row>
    <row r="5943" spans="1:19" x14ac:dyDescent="0.25">
      <c r="A5943" s="9"/>
      <c r="O5943" s="18"/>
      <c r="P5943" s="18"/>
      <c r="Q5943" s="18"/>
      <c r="R5943" s="18"/>
      <c r="S5943" s="18"/>
    </row>
    <row r="5944" spans="1:19" x14ac:dyDescent="0.25">
      <c r="A5944" s="9"/>
      <c r="O5944" s="18"/>
      <c r="P5944" s="18"/>
      <c r="Q5944" s="18"/>
      <c r="R5944" s="18"/>
      <c r="S5944" s="18"/>
    </row>
    <row r="5945" spans="1:19" x14ac:dyDescent="0.25">
      <c r="A5945" s="9"/>
      <c r="O5945" s="18"/>
      <c r="P5945" s="18"/>
      <c r="Q5945" s="18"/>
      <c r="R5945" s="18"/>
      <c r="S5945" s="18"/>
    </row>
    <row r="5946" spans="1:19" x14ac:dyDescent="0.25">
      <c r="A5946" s="9"/>
      <c r="O5946" s="18"/>
      <c r="P5946" s="18"/>
      <c r="Q5946" s="18"/>
      <c r="R5946" s="18"/>
      <c r="S5946" s="18"/>
    </row>
    <row r="5947" spans="1:19" x14ac:dyDescent="0.25">
      <c r="A5947" s="9"/>
      <c r="O5947" s="18"/>
      <c r="P5947" s="18"/>
      <c r="Q5947" s="18"/>
      <c r="R5947" s="18"/>
      <c r="S5947" s="18"/>
    </row>
    <row r="5948" spans="1:19" x14ac:dyDescent="0.25">
      <c r="A5948" s="9"/>
      <c r="O5948" s="18"/>
      <c r="P5948" s="18"/>
      <c r="Q5948" s="18"/>
      <c r="R5948" s="18"/>
      <c r="S5948" s="18"/>
    </row>
    <row r="5949" spans="1:19" x14ac:dyDescent="0.25">
      <c r="A5949" s="9"/>
      <c r="O5949" s="18"/>
      <c r="P5949" s="18"/>
      <c r="Q5949" s="18"/>
      <c r="R5949" s="18"/>
      <c r="S5949" s="18"/>
    </row>
    <row r="5950" spans="1:19" x14ac:dyDescent="0.25">
      <c r="A5950" s="9"/>
      <c r="O5950" s="18"/>
      <c r="P5950" s="18"/>
      <c r="Q5950" s="18"/>
      <c r="R5950" s="18"/>
      <c r="S5950" s="18"/>
    </row>
    <row r="5951" spans="1:19" x14ac:dyDescent="0.25">
      <c r="A5951" s="9"/>
      <c r="O5951" s="18"/>
      <c r="P5951" s="18"/>
      <c r="Q5951" s="18"/>
      <c r="R5951" s="18"/>
      <c r="S5951" s="18"/>
    </row>
    <row r="5952" spans="1:19" x14ac:dyDescent="0.25">
      <c r="A5952" s="9"/>
      <c r="O5952" s="18"/>
      <c r="P5952" s="18"/>
      <c r="Q5952" s="18"/>
      <c r="R5952" s="18"/>
      <c r="S5952" s="18"/>
    </row>
    <row r="5953" spans="1:19" x14ac:dyDescent="0.25">
      <c r="A5953" s="9"/>
      <c r="O5953" s="18"/>
      <c r="P5953" s="18"/>
      <c r="Q5953" s="18"/>
      <c r="R5953" s="18"/>
      <c r="S5953" s="18"/>
    </row>
    <row r="5954" spans="1:19" x14ac:dyDescent="0.25">
      <c r="A5954" s="9"/>
      <c r="O5954" s="18"/>
      <c r="P5954" s="18"/>
      <c r="Q5954" s="18"/>
      <c r="R5954" s="18"/>
      <c r="S5954" s="18"/>
    </row>
    <row r="5955" spans="1:19" x14ac:dyDescent="0.25">
      <c r="A5955" s="9"/>
      <c r="O5955" s="18"/>
      <c r="P5955" s="18"/>
      <c r="Q5955" s="18"/>
      <c r="R5955" s="18"/>
      <c r="S5955" s="18"/>
    </row>
    <row r="5956" spans="1:19" x14ac:dyDescent="0.25">
      <c r="A5956" s="9"/>
      <c r="O5956" s="18"/>
      <c r="P5956" s="18"/>
      <c r="Q5956" s="18"/>
      <c r="R5956" s="18"/>
      <c r="S5956" s="18"/>
    </row>
    <row r="5957" spans="1:19" x14ac:dyDescent="0.25">
      <c r="A5957" s="9"/>
      <c r="O5957" s="18"/>
      <c r="P5957" s="18"/>
      <c r="Q5957" s="18"/>
      <c r="R5957" s="18"/>
      <c r="S5957" s="18"/>
    </row>
    <row r="5958" spans="1:19" x14ac:dyDescent="0.25">
      <c r="A5958" s="9"/>
      <c r="O5958" s="18"/>
      <c r="P5958" s="18"/>
      <c r="Q5958" s="18"/>
      <c r="R5958" s="18"/>
      <c r="S5958" s="18"/>
    </row>
    <row r="5959" spans="1:19" x14ac:dyDescent="0.25">
      <c r="A5959" s="9"/>
      <c r="O5959" s="18"/>
      <c r="P5959" s="18"/>
      <c r="Q5959" s="18"/>
      <c r="R5959" s="18"/>
      <c r="S5959" s="18"/>
    </row>
    <row r="5960" spans="1:19" x14ac:dyDescent="0.25">
      <c r="A5960" s="9"/>
      <c r="O5960" s="18"/>
      <c r="P5960" s="18"/>
      <c r="Q5960" s="18"/>
      <c r="R5960" s="18"/>
      <c r="S5960" s="18"/>
    </row>
    <row r="5961" spans="1:19" x14ac:dyDescent="0.25">
      <c r="A5961" s="9"/>
      <c r="O5961" s="18"/>
      <c r="P5961" s="18"/>
      <c r="Q5961" s="18"/>
      <c r="R5961" s="18"/>
      <c r="S5961" s="18"/>
    </row>
    <row r="5962" spans="1:19" x14ac:dyDescent="0.25">
      <c r="A5962" s="9"/>
      <c r="O5962" s="18"/>
      <c r="P5962" s="18"/>
      <c r="Q5962" s="18"/>
      <c r="R5962" s="18"/>
      <c r="S5962" s="18"/>
    </row>
    <row r="5963" spans="1:19" x14ac:dyDescent="0.25">
      <c r="A5963" s="9"/>
      <c r="O5963" s="18"/>
      <c r="P5963" s="18"/>
      <c r="Q5963" s="18"/>
      <c r="R5963" s="18"/>
      <c r="S5963" s="18"/>
    </row>
    <row r="5964" spans="1:19" x14ac:dyDescent="0.25">
      <c r="A5964" s="9"/>
      <c r="O5964" s="18"/>
      <c r="P5964" s="18"/>
      <c r="Q5964" s="18"/>
      <c r="R5964" s="18"/>
      <c r="S5964" s="18"/>
    </row>
    <row r="5965" spans="1:19" x14ac:dyDescent="0.25">
      <c r="A5965" s="9"/>
      <c r="O5965" s="18"/>
      <c r="P5965" s="18"/>
      <c r="Q5965" s="18"/>
      <c r="R5965" s="18"/>
      <c r="S5965" s="18"/>
    </row>
    <row r="5966" spans="1:19" x14ac:dyDescent="0.25">
      <c r="A5966" s="9"/>
      <c r="O5966" s="18"/>
      <c r="P5966" s="18"/>
      <c r="Q5966" s="18"/>
      <c r="R5966" s="18"/>
      <c r="S5966" s="18"/>
    </row>
    <row r="5967" spans="1:19" x14ac:dyDescent="0.25">
      <c r="A5967" s="9"/>
      <c r="O5967" s="18"/>
      <c r="P5967" s="18"/>
      <c r="Q5967" s="18"/>
      <c r="R5967" s="18"/>
      <c r="S5967" s="18"/>
    </row>
    <row r="5968" spans="1:19" x14ac:dyDescent="0.25">
      <c r="A5968" s="9"/>
      <c r="O5968" s="18"/>
      <c r="P5968" s="18"/>
      <c r="Q5968" s="18"/>
      <c r="R5968" s="18"/>
      <c r="S5968" s="18"/>
    </row>
    <row r="5969" spans="1:19" x14ac:dyDescent="0.25">
      <c r="A5969" s="9"/>
      <c r="O5969" s="18"/>
      <c r="P5969" s="18"/>
      <c r="Q5969" s="18"/>
      <c r="R5969" s="18"/>
      <c r="S5969" s="18"/>
    </row>
    <row r="5970" spans="1:19" x14ac:dyDescent="0.25">
      <c r="A5970" s="9"/>
      <c r="O5970" s="18"/>
      <c r="P5970" s="18"/>
      <c r="Q5970" s="18"/>
      <c r="R5970" s="18"/>
      <c r="S5970" s="18"/>
    </row>
    <row r="5971" spans="1:19" x14ac:dyDescent="0.25">
      <c r="A5971" s="9"/>
      <c r="O5971" s="18"/>
      <c r="P5971" s="18"/>
      <c r="Q5971" s="18"/>
      <c r="R5971" s="18"/>
      <c r="S5971" s="18"/>
    </row>
    <row r="5972" spans="1:19" x14ac:dyDescent="0.25">
      <c r="A5972" s="9"/>
      <c r="O5972" s="18"/>
      <c r="P5972" s="18"/>
      <c r="Q5972" s="18"/>
      <c r="R5972" s="18"/>
      <c r="S5972" s="18"/>
    </row>
    <row r="5973" spans="1:19" x14ac:dyDescent="0.25">
      <c r="A5973" s="9"/>
      <c r="O5973" s="18"/>
      <c r="P5973" s="18"/>
      <c r="Q5973" s="18"/>
      <c r="R5973" s="18"/>
      <c r="S5973" s="18"/>
    </row>
    <row r="5974" spans="1:19" x14ac:dyDescent="0.25">
      <c r="A5974" s="9"/>
      <c r="O5974" s="18"/>
      <c r="P5974" s="18"/>
      <c r="Q5974" s="18"/>
      <c r="R5974" s="18"/>
      <c r="S5974" s="18"/>
    </row>
    <row r="5975" spans="1:19" x14ac:dyDescent="0.25">
      <c r="A5975" s="9"/>
      <c r="O5975" s="18"/>
      <c r="P5975" s="18"/>
      <c r="Q5975" s="18"/>
      <c r="R5975" s="18"/>
      <c r="S5975" s="18"/>
    </row>
    <row r="5976" spans="1:19" x14ac:dyDescent="0.25">
      <c r="A5976" s="9"/>
      <c r="O5976" s="18"/>
      <c r="P5976" s="18"/>
      <c r="Q5976" s="18"/>
      <c r="R5976" s="18"/>
      <c r="S5976" s="18"/>
    </row>
    <row r="5977" spans="1:19" x14ac:dyDescent="0.25">
      <c r="A5977" s="9"/>
      <c r="O5977" s="18"/>
      <c r="P5977" s="18"/>
      <c r="Q5977" s="18"/>
      <c r="R5977" s="18"/>
      <c r="S5977" s="18"/>
    </row>
    <row r="5978" spans="1:19" x14ac:dyDescent="0.25">
      <c r="A5978" s="9"/>
      <c r="O5978" s="18"/>
      <c r="P5978" s="18"/>
      <c r="Q5978" s="18"/>
      <c r="R5978" s="18"/>
      <c r="S5978" s="18"/>
    </row>
    <row r="5979" spans="1:19" x14ac:dyDescent="0.25">
      <c r="A5979" s="9"/>
      <c r="O5979" s="18"/>
      <c r="P5979" s="18"/>
      <c r="Q5979" s="18"/>
      <c r="R5979" s="18"/>
      <c r="S5979" s="18"/>
    </row>
    <row r="5980" spans="1:19" x14ac:dyDescent="0.25">
      <c r="A5980" s="9"/>
      <c r="O5980" s="18"/>
      <c r="P5980" s="18"/>
      <c r="Q5980" s="18"/>
      <c r="R5980" s="18"/>
      <c r="S5980" s="18"/>
    </row>
    <row r="5981" spans="1:19" x14ac:dyDescent="0.25">
      <c r="A5981" s="9"/>
      <c r="O5981" s="18"/>
      <c r="P5981" s="18"/>
      <c r="Q5981" s="18"/>
      <c r="R5981" s="18"/>
      <c r="S5981" s="18"/>
    </row>
    <row r="5982" spans="1:19" x14ac:dyDescent="0.25">
      <c r="A5982" s="9"/>
      <c r="O5982" s="18"/>
      <c r="P5982" s="18"/>
      <c r="Q5982" s="18"/>
      <c r="R5982" s="18"/>
      <c r="S5982" s="18"/>
    </row>
    <row r="5983" spans="1:19" x14ac:dyDescent="0.25">
      <c r="A5983" s="9"/>
      <c r="O5983" s="18"/>
      <c r="P5983" s="18"/>
      <c r="Q5983" s="18"/>
      <c r="R5983" s="18"/>
      <c r="S5983" s="18"/>
    </row>
    <row r="5984" spans="1:19" x14ac:dyDescent="0.25">
      <c r="A5984" s="9"/>
      <c r="O5984" s="18"/>
      <c r="P5984" s="18"/>
      <c r="Q5984" s="18"/>
      <c r="R5984" s="18"/>
      <c r="S5984" s="18"/>
    </row>
    <row r="5985" spans="1:19" x14ac:dyDescent="0.25">
      <c r="A5985" s="9"/>
      <c r="O5985" s="18"/>
      <c r="P5985" s="18"/>
      <c r="Q5985" s="18"/>
      <c r="R5985" s="18"/>
      <c r="S5985" s="18"/>
    </row>
    <row r="5986" spans="1:19" x14ac:dyDescent="0.25">
      <c r="A5986" s="9"/>
      <c r="O5986" s="18"/>
      <c r="P5986" s="18"/>
      <c r="Q5986" s="18"/>
      <c r="R5986" s="18"/>
      <c r="S5986" s="18"/>
    </row>
    <row r="5987" spans="1:19" x14ac:dyDescent="0.25">
      <c r="A5987" s="9"/>
      <c r="O5987" s="18"/>
      <c r="P5987" s="18"/>
      <c r="Q5987" s="18"/>
      <c r="R5987" s="18"/>
      <c r="S5987" s="18"/>
    </row>
    <row r="5988" spans="1:19" x14ac:dyDescent="0.25">
      <c r="A5988" s="9"/>
      <c r="O5988" s="18"/>
      <c r="P5988" s="18"/>
      <c r="Q5988" s="18"/>
      <c r="R5988" s="18"/>
      <c r="S5988" s="18"/>
    </row>
    <row r="5989" spans="1:19" x14ac:dyDescent="0.25">
      <c r="A5989" s="9"/>
      <c r="O5989" s="18"/>
      <c r="P5989" s="18"/>
      <c r="Q5989" s="18"/>
      <c r="R5989" s="18"/>
      <c r="S5989" s="18"/>
    </row>
    <row r="5990" spans="1:19" x14ac:dyDescent="0.25">
      <c r="A5990" s="9"/>
      <c r="O5990" s="18"/>
      <c r="P5990" s="18"/>
      <c r="Q5990" s="18"/>
      <c r="R5990" s="18"/>
      <c r="S5990" s="18"/>
    </row>
    <row r="5991" spans="1:19" x14ac:dyDescent="0.25">
      <c r="A5991" s="9"/>
      <c r="O5991" s="18"/>
      <c r="P5991" s="18"/>
      <c r="Q5991" s="18"/>
      <c r="R5991" s="18"/>
      <c r="S5991" s="18"/>
    </row>
    <row r="5992" spans="1:19" x14ac:dyDescent="0.25">
      <c r="A5992" s="9"/>
      <c r="O5992" s="18"/>
      <c r="P5992" s="18"/>
      <c r="Q5992" s="18"/>
      <c r="R5992" s="18"/>
      <c r="S5992" s="18"/>
    </row>
    <row r="5993" spans="1:19" x14ac:dyDescent="0.25">
      <c r="A5993" s="9"/>
      <c r="O5993" s="18"/>
      <c r="P5993" s="18"/>
      <c r="Q5993" s="18"/>
      <c r="R5993" s="18"/>
      <c r="S5993" s="18"/>
    </row>
    <row r="5994" spans="1:19" x14ac:dyDescent="0.25">
      <c r="A5994" s="9"/>
      <c r="O5994" s="18"/>
      <c r="P5994" s="18"/>
      <c r="Q5994" s="18"/>
      <c r="R5994" s="18"/>
      <c r="S5994" s="18"/>
    </row>
    <row r="5995" spans="1:19" x14ac:dyDescent="0.25">
      <c r="A5995" s="9"/>
      <c r="O5995" s="18"/>
      <c r="P5995" s="18"/>
      <c r="Q5995" s="18"/>
      <c r="R5995" s="18"/>
      <c r="S5995" s="18"/>
    </row>
    <row r="5996" spans="1:19" x14ac:dyDescent="0.25">
      <c r="A5996" s="9"/>
      <c r="O5996" s="18"/>
      <c r="P5996" s="18"/>
      <c r="Q5996" s="18"/>
      <c r="R5996" s="18"/>
      <c r="S5996" s="18"/>
    </row>
    <row r="5997" spans="1:19" x14ac:dyDescent="0.25">
      <c r="A5997" s="9"/>
      <c r="O5997" s="18"/>
      <c r="P5997" s="18"/>
      <c r="Q5997" s="18"/>
      <c r="R5997" s="18"/>
      <c r="S5997" s="18"/>
    </row>
    <row r="5998" spans="1:19" x14ac:dyDescent="0.25">
      <c r="A5998" s="9"/>
      <c r="O5998" s="18"/>
      <c r="P5998" s="18"/>
      <c r="Q5998" s="18"/>
      <c r="R5998" s="18"/>
      <c r="S5998" s="18"/>
    </row>
    <row r="5999" spans="1:19" x14ac:dyDescent="0.25">
      <c r="A5999" s="9"/>
      <c r="O5999" s="18"/>
      <c r="P5999" s="18"/>
      <c r="Q5999" s="18"/>
      <c r="R5999" s="18"/>
      <c r="S5999" s="18"/>
    </row>
    <row r="6000" spans="1:19" x14ac:dyDescent="0.25">
      <c r="A6000" s="9"/>
      <c r="O6000" s="18"/>
      <c r="P6000" s="18"/>
      <c r="Q6000" s="18"/>
      <c r="R6000" s="18"/>
      <c r="S6000" s="18"/>
    </row>
    <row r="6001" spans="1:19" x14ac:dyDescent="0.25">
      <c r="A6001" s="9"/>
      <c r="O6001" s="18"/>
      <c r="P6001" s="18"/>
      <c r="Q6001" s="18"/>
      <c r="R6001" s="18"/>
      <c r="S6001" s="18"/>
    </row>
    <row r="6002" spans="1:19" x14ac:dyDescent="0.25">
      <c r="A6002" s="9"/>
      <c r="O6002" s="18"/>
      <c r="P6002" s="18"/>
      <c r="Q6002" s="18"/>
      <c r="R6002" s="18"/>
      <c r="S6002" s="18"/>
    </row>
    <row r="6003" spans="1:19" x14ac:dyDescent="0.25">
      <c r="A6003" s="9"/>
      <c r="O6003" s="18"/>
      <c r="P6003" s="18"/>
      <c r="Q6003" s="18"/>
      <c r="R6003" s="18"/>
      <c r="S6003" s="18"/>
    </row>
    <row r="6004" spans="1:19" x14ac:dyDescent="0.25">
      <c r="A6004" s="9"/>
      <c r="O6004" s="18"/>
      <c r="P6004" s="18"/>
      <c r="Q6004" s="18"/>
      <c r="R6004" s="18"/>
      <c r="S6004" s="18"/>
    </row>
    <row r="6005" spans="1:19" x14ac:dyDescent="0.25">
      <c r="A6005" s="9"/>
      <c r="O6005" s="18"/>
      <c r="P6005" s="18"/>
      <c r="Q6005" s="18"/>
      <c r="R6005" s="18"/>
      <c r="S6005" s="18"/>
    </row>
    <row r="6006" spans="1:19" x14ac:dyDescent="0.25">
      <c r="A6006" s="9"/>
      <c r="O6006" s="18"/>
      <c r="P6006" s="18"/>
      <c r="Q6006" s="18"/>
      <c r="R6006" s="18"/>
      <c r="S6006" s="18"/>
    </row>
    <row r="6007" spans="1:19" x14ac:dyDescent="0.25">
      <c r="A6007" s="9"/>
      <c r="O6007" s="18"/>
      <c r="P6007" s="18"/>
      <c r="Q6007" s="18"/>
      <c r="R6007" s="18"/>
      <c r="S6007" s="18"/>
    </row>
    <row r="6008" spans="1:19" x14ac:dyDescent="0.25">
      <c r="A6008" s="9"/>
      <c r="O6008" s="18"/>
      <c r="P6008" s="18"/>
      <c r="Q6008" s="18"/>
      <c r="R6008" s="18"/>
      <c r="S6008" s="18"/>
    </row>
    <row r="6009" spans="1:19" x14ac:dyDescent="0.25">
      <c r="A6009" s="9"/>
      <c r="O6009" s="18"/>
      <c r="P6009" s="18"/>
      <c r="Q6009" s="18"/>
      <c r="R6009" s="18"/>
      <c r="S6009" s="18"/>
    </row>
    <row r="6010" spans="1:19" x14ac:dyDescent="0.25">
      <c r="A6010" s="9"/>
      <c r="O6010" s="18"/>
      <c r="P6010" s="18"/>
      <c r="Q6010" s="18"/>
      <c r="R6010" s="18"/>
      <c r="S6010" s="18"/>
    </row>
    <row r="6011" spans="1:19" x14ac:dyDescent="0.25">
      <c r="A6011" s="9"/>
      <c r="O6011" s="18"/>
      <c r="P6011" s="18"/>
      <c r="Q6011" s="18"/>
      <c r="R6011" s="18"/>
      <c r="S6011" s="18"/>
    </row>
    <row r="6012" spans="1:19" x14ac:dyDescent="0.25">
      <c r="A6012" s="9"/>
      <c r="O6012" s="18"/>
      <c r="P6012" s="18"/>
      <c r="Q6012" s="18"/>
      <c r="R6012" s="18"/>
      <c r="S6012" s="18"/>
    </row>
    <row r="6013" spans="1:19" x14ac:dyDescent="0.25">
      <c r="A6013" s="9"/>
      <c r="O6013" s="18"/>
      <c r="P6013" s="18"/>
      <c r="Q6013" s="18"/>
      <c r="R6013" s="18"/>
      <c r="S6013" s="18"/>
    </row>
    <row r="6014" spans="1:19" x14ac:dyDescent="0.25">
      <c r="A6014" s="9"/>
      <c r="O6014" s="18"/>
      <c r="P6014" s="18"/>
      <c r="Q6014" s="18"/>
      <c r="R6014" s="18"/>
      <c r="S6014" s="18"/>
    </row>
    <row r="6015" spans="1:19" x14ac:dyDescent="0.25">
      <c r="A6015" s="9"/>
      <c r="O6015" s="18"/>
      <c r="P6015" s="18"/>
      <c r="Q6015" s="18"/>
      <c r="R6015" s="18"/>
      <c r="S6015" s="18"/>
    </row>
    <row r="6016" spans="1:19" x14ac:dyDescent="0.25">
      <c r="A6016" s="9"/>
      <c r="O6016" s="18"/>
      <c r="P6016" s="18"/>
      <c r="Q6016" s="18"/>
      <c r="R6016" s="18"/>
      <c r="S6016" s="18"/>
    </row>
    <row r="6017" spans="1:19" x14ac:dyDescent="0.25">
      <c r="A6017" s="9"/>
      <c r="O6017" s="18"/>
      <c r="P6017" s="18"/>
      <c r="Q6017" s="18"/>
      <c r="R6017" s="18"/>
      <c r="S6017" s="18"/>
    </row>
    <row r="6018" spans="1:19" x14ac:dyDescent="0.25">
      <c r="A6018" s="9"/>
      <c r="O6018" s="18"/>
      <c r="P6018" s="18"/>
      <c r="Q6018" s="18"/>
      <c r="R6018" s="18"/>
      <c r="S6018" s="18"/>
    </row>
    <row r="6019" spans="1:19" x14ac:dyDescent="0.25">
      <c r="A6019" s="9"/>
      <c r="O6019" s="18"/>
      <c r="P6019" s="18"/>
      <c r="Q6019" s="18"/>
      <c r="R6019" s="18"/>
      <c r="S6019" s="18"/>
    </row>
    <row r="6020" spans="1:19" x14ac:dyDescent="0.25">
      <c r="A6020" s="9"/>
      <c r="O6020" s="18"/>
      <c r="P6020" s="18"/>
      <c r="Q6020" s="18"/>
      <c r="R6020" s="18"/>
      <c r="S6020" s="18"/>
    </row>
    <row r="6021" spans="1:19" x14ac:dyDescent="0.25">
      <c r="A6021" s="9"/>
      <c r="O6021" s="18"/>
      <c r="P6021" s="18"/>
      <c r="Q6021" s="18"/>
      <c r="R6021" s="18"/>
      <c r="S6021" s="18"/>
    </row>
    <row r="6022" spans="1:19" x14ac:dyDescent="0.25">
      <c r="A6022" s="9"/>
      <c r="O6022" s="18"/>
      <c r="P6022" s="18"/>
      <c r="Q6022" s="18"/>
      <c r="R6022" s="18"/>
      <c r="S6022" s="18"/>
    </row>
    <row r="6023" spans="1:19" x14ac:dyDescent="0.25">
      <c r="A6023" s="9"/>
      <c r="O6023" s="18"/>
      <c r="P6023" s="18"/>
      <c r="Q6023" s="18"/>
      <c r="R6023" s="18"/>
      <c r="S6023" s="18"/>
    </row>
    <row r="6024" spans="1:19" x14ac:dyDescent="0.25">
      <c r="A6024" s="9"/>
      <c r="O6024" s="18"/>
      <c r="P6024" s="18"/>
      <c r="Q6024" s="18"/>
      <c r="R6024" s="18"/>
      <c r="S6024" s="18"/>
    </row>
    <row r="6025" spans="1:19" x14ac:dyDescent="0.25">
      <c r="A6025" s="9"/>
      <c r="O6025" s="18"/>
      <c r="P6025" s="18"/>
      <c r="Q6025" s="18"/>
      <c r="R6025" s="18"/>
      <c r="S6025" s="18"/>
    </row>
    <row r="6026" spans="1:19" x14ac:dyDescent="0.25">
      <c r="A6026" s="9"/>
      <c r="O6026" s="18"/>
      <c r="P6026" s="18"/>
      <c r="Q6026" s="18"/>
      <c r="R6026" s="18"/>
      <c r="S6026" s="18"/>
    </row>
    <row r="6027" spans="1:19" x14ac:dyDescent="0.25">
      <c r="A6027" s="9"/>
      <c r="O6027" s="18"/>
      <c r="P6027" s="18"/>
      <c r="Q6027" s="18"/>
      <c r="R6027" s="18"/>
      <c r="S6027" s="18"/>
    </row>
    <row r="6028" spans="1:19" x14ac:dyDescent="0.25">
      <c r="A6028" s="9"/>
      <c r="O6028" s="18"/>
      <c r="P6028" s="18"/>
      <c r="Q6028" s="18"/>
      <c r="R6028" s="18"/>
      <c r="S6028" s="18"/>
    </row>
    <row r="6029" spans="1:19" x14ac:dyDescent="0.25">
      <c r="A6029" s="9"/>
      <c r="O6029" s="18"/>
      <c r="P6029" s="18"/>
      <c r="Q6029" s="18"/>
      <c r="R6029" s="18"/>
      <c r="S6029" s="18"/>
    </row>
    <row r="6030" spans="1:19" x14ac:dyDescent="0.25">
      <c r="A6030" s="9"/>
      <c r="O6030" s="18"/>
      <c r="P6030" s="18"/>
      <c r="Q6030" s="18"/>
      <c r="R6030" s="18"/>
      <c r="S6030" s="18"/>
    </row>
    <row r="6031" spans="1:19" x14ac:dyDescent="0.25">
      <c r="A6031" s="9"/>
      <c r="O6031" s="18"/>
      <c r="P6031" s="18"/>
      <c r="Q6031" s="18"/>
      <c r="R6031" s="18"/>
      <c r="S6031" s="18"/>
    </row>
    <row r="6032" spans="1:19" x14ac:dyDescent="0.25">
      <c r="A6032" s="9"/>
      <c r="O6032" s="18"/>
      <c r="P6032" s="18"/>
      <c r="Q6032" s="18"/>
      <c r="R6032" s="18"/>
      <c r="S6032" s="18"/>
    </row>
    <row r="6033" spans="1:19" x14ac:dyDescent="0.25">
      <c r="A6033" s="9"/>
      <c r="O6033" s="18"/>
      <c r="P6033" s="18"/>
      <c r="Q6033" s="18"/>
      <c r="R6033" s="18"/>
      <c r="S6033" s="18"/>
    </row>
    <row r="6034" spans="1:19" x14ac:dyDescent="0.25">
      <c r="A6034" s="9"/>
      <c r="O6034" s="18"/>
      <c r="P6034" s="18"/>
      <c r="Q6034" s="18"/>
      <c r="R6034" s="18"/>
      <c r="S6034" s="18"/>
    </row>
    <row r="6035" spans="1:19" x14ac:dyDescent="0.25">
      <c r="A6035" s="9"/>
      <c r="O6035" s="18"/>
      <c r="P6035" s="18"/>
      <c r="Q6035" s="18"/>
      <c r="R6035" s="18"/>
      <c r="S6035" s="18"/>
    </row>
    <row r="6036" spans="1:19" x14ac:dyDescent="0.25">
      <c r="A6036" s="9"/>
      <c r="O6036" s="18"/>
      <c r="P6036" s="18"/>
      <c r="Q6036" s="18"/>
      <c r="R6036" s="18"/>
      <c r="S6036" s="18"/>
    </row>
    <row r="6037" spans="1:19" x14ac:dyDescent="0.25">
      <c r="A6037" s="9"/>
      <c r="O6037" s="18"/>
      <c r="P6037" s="18"/>
      <c r="Q6037" s="18"/>
      <c r="R6037" s="18"/>
      <c r="S6037" s="18"/>
    </row>
    <row r="6038" spans="1:19" x14ac:dyDescent="0.25">
      <c r="A6038" s="9"/>
      <c r="O6038" s="18"/>
      <c r="P6038" s="18"/>
      <c r="Q6038" s="18"/>
      <c r="R6038" s="18"/>
      <c r="S6038" s="18"/>
    </row>
    <row r="6039" spans="1:19" x14ac:dyDescent="0.25">
      <c r="A6039" s="9"/>
      <c r="O6039" s="18"/>
      <c r="P6039" s="18"/>
      <c r="Q6039" s="18"/>
      <c r="R6039" s="18"/>
      <c r="S6039" s="18"/>
    </row>
    <row r="6040" spans="1:19" x14ac:dyDescent="0.25">
      <c r="A6040" s="9"/>
      <c r="O6040" s="18"/>
      <c r="P6040" s="18"/>
      <c r="Q6040" s="18"/>
      <c r="R6040" s="18"/>
      <c r="S6040" s="18"/>
    </row>
    <row r="6041" spans="1:19" x14ac:dyDescent="0.25">
      <c r="A6041" s="9"/>
      <c r="O6041" s="18"/>
      <c r="P6041" s="18"/>
      <c r="Q6041" s="18"/>
      <c r="R6041" s="18"/>
      <c r="S6041" s="18"/>
    </row>
    <row r="6042" spans="1:19" x14ac:dyDescent="0.25">
      <c r="A6042" s="9"/>
      <c r="O6042" s="18"/>
      <c r="P6042" s="18"/>
      <c r="Q6042" s="18"/>
      <c r="R6042" s="18"/>
      <c r="S6042" s="18"/>
    </row>
    <row r="6043" spans="1:19" x14ac:dyDescent="0.25">
      <c r="A6043" s="9"/>
      <c r="O6043" s="18"/>
      <c r="P6043" s="18"/>
      <c r="Q6043" s="18"/>
      <c r="R6043" s="18"/>
      <c r="S6043" s="18"/>
    </row>
    <row r="6044" spans="1:19" x14ac:dyDescent="0.25">
      <c r="A6044" s="9"/>
      <c r="O6044" s="18"/>
      <c r="P6044" s="18"/>
      <c r="Q6044" s="18"/>
      <c r="R6044" s="18"/>
      <c r="S6044" s="18"/>
    </row>
    <row r="6045" spans="1:19" x14ac:dyDescent="0.25">
      <c r="A6045" s="9"/>
      <c r="O6045" s="18"/>
      <c r="P6045" s="18"/>
      <c r="Q6045" s="18"/>
      <c r="R6045" s="18"/>
      <c r="S6045" s="18"/>
    </row>
    <row r="6046" spans="1:19" x14ac:dyDescent="0.25">
      <c r="A6046" s="9"/>
      <c r="O6046" s="18"/>
      <c r="P6046" s="18"/>
      <c r="Q6046" s="18"/>
      <c r="R6046" s="18"/>
      <c r="S6046" s="18"/>
    </row>
    <row r="6047" spans="1:19" x14ac:dyDescent="0.25">
      <c r="A6047" s="9"/>
      <c r="O6047" s="18"/>
      <c r="P6047" s="18"/>
      <c r="Q6047" s="18"/>
      <c r="R6047" s="18"/>
      <c r="S6047" s="18"/>
    </row>
    <row r="6048" spans="1:19" x14ac:dyDescent="0.25">
      <c r="A6048" s="9"/>
      <c r="O6048" s="18"/>
      <c r="P6048" s="18"/>
      <c r="Q6048" s="18"/>
      <c r="R6048" s="18"/>
      <c r="S6048" s="18"/>
    </row>
    <row r="6049" spans="1:19" x14ac:dyDescent="0.25">
      <c r="A6049" s="9"/>
      <c r="O6049" s="18"/>
      <c r="P6049" s="18"/>
      <c r="Q6049" s="18"/>
      <c r="R6049" s="18"/>
      <c r="S6049" s="18"/>
    </row>
    <row r="6050" spans="1:19" x14ac:dyDescent="0.25">
      <c r="A6050" s="9"/>
      <c r="O6050" s="18"/>
      <c r="P6050" s="18"/>
      <c r="Q6050" s="18"/>
      <c r="R6050" s="18"/>
      <c r="S6050" s="18"/>
    </row>
    <row r="6051" spans="1:19" x14ac:dyDescent="0.25">
      <c r="A6051" s="9"/>
      <c r="O6051" s="18"/>
      <c r="P6051" s="18"/>
      <c r="Q6051" s="18"/>
      <c r="R6051" s="18"/>
      <c r="S6051" s="18"/>
    </row>
    <row r="6052" spans="1:19" x14ac:dyDescent="0.25">
      <c r="A6052" s="9"/>
      <c r="O6052" s="18"/>
      <c r="P6052" s="18"/>
      <c r="Q6052" s="18"/>
      <c r="R6052" s="18"/>
      <c r="S6052" s="18"/>
    </row>
    <row r="6053" spans="1:19" x14ac:dyDescent="0.25">
      <c r="A6053" s="9"/>
      <c r="O6053" s="18"/>
      <c r="P6053" s="18"/>
      <c r="Q6053" s="18"/>
      <c r="R6053" s="18"/>
      <c r="S6053" s="18"/>
    </row>
    <row r="6054" spans="1:19" x14ac:dyDescent="0.25">
      <c r="A6054" s="9"/>
      <c r="O6054" s="18"/>
      <c r="P6054" s="18"/>
      <c r="Q6054" s="18"/>
      <c r="R6054" s="18"/>
      <c r="S6054" s="18"/>
    </row>
    <row r="6055" spans="1:19" x14ac:dyDescent="0.25">
      <c r="A6055" s="9"/>
      <c r="O6055" s="18"/>
      <c r="P6055" s="18"/>
      <c r="Q6055" s="18"/>
      <c r="R6055" s="18"/>
      <c r="S6055" s="18"/>
    </row>
    <row r="6056" spans="1:19" x14ac:dyDescent="0.25">
      <c r="A6056" s="9"/>
      <c r="O6056" s="18"/>
      <c r="P6056" s="18"/>
      <c r="Q6056" s="18"/>
      <c r="R6056" s="18"/>
      <c r="S6056" s="18"/>
    </row>
    <row r="6057" spans="1:19" x14ac:dyDescent="0.25">
      <c r="A6057" s="9"/>
      <c r="O6057" s="18"/>
      <c r="P6057" s="18"/>
      <c r="Q6057" s="18"/>
      <c r="R6057" s="18"/>
      <c r="S6057" s="18"/>
    </row>
    <row r="6058" spans="1:19" x14ac:dyDescent="0.25">
      <c r="A6058" s="9"/>
      <c r="O6058" s="18"/>
      <c r="P6058" s="18"/>
      <c r="Q6058" s="18"/>
      <c r="R6058" s="18"/>
      <c r="S6058" s="18"/>
    </row>
    <row r="6059" spans="1:19" x14ac:dyDescent="0.25">
      <c r="A6059" s="9"/>
      <c r="O6059" s="18"/>
      <c r="P6059" s="18"/>
      <c r="Q6059" s="18"/>
      <c r="R6059" s="18"/>
      <c r="S6059" s="18"/>
    </row>
    <row r="6060" spans="1:19" x14ac:dyDescent="0.25">
      <c r="A6060" s="9"/>
      <c r="O6060" s="18"/>
      <c r="P6060" s="18"/>
      <c r="Q6060" s="18"/>
      <c r="R6060" s="18"/>
      <c r="S6060" s="18"/>
    </row>
    <row r="6061" spans="1:19" x14ac:dyDescent="0.25">
      <c r="A6061" s="9"/>
      <c r="O6061" s="18"/>
      <c r="P6061" s="18"/>
      <c r="Q6061" s="18"/>
      <c r="R6061" s="18"/>
      <c r="S6061" s="18"/>
    </row>
    <row r="6062" spans="1:19" x14ac:dyDescent="0.25">
      <c r="A6062" s="9"/>
      <c r="O6062" s="18"/>
      <c r="P6062" s="18"/>
      <c r="Q6062" s="18"/>
      <c r="R6062" s="18"/>
      <c r="S6062" s="18"/>
    </row>
    <row r="6063" spans="1:19" x14ac:dyDescent="0.25">
      <c r="A6063" s="9"/>
      <c r="O6063" s="18"/>
      <c r="P6063" s="18"/>
      <c r="Q6063" s="18"/>
      <c r="R6063" s="18"/>
      <c r="S6063" s="18"/>
    </row>
    <row r="6064" spans="1:19" x14ac:dyDescent="0.25">
      <c r="A6064" s="9"/>
      <c r="O6064" s="18"/>
      <c r="P6064" s="18"/>
      <c r="Q6064" s="18"/>
      <c r="R6064" s="18"/>
      <c r="S6064" s="18"/>
    </row>
    <row r="6065" spans="1:19" x14ac:dyDescent="0.25">
      <c r="A6065" s="9"/>
      <c r="O6065" s="18"/>
      <c r="P6065" s="18"/>
      <c r="Q6065" s="18"/>
      <c r="R6065" s="18"/>
      <c r="S6065" s="18"/>
    </row>
    <row r="6066" spans="1:19" x14ac:dyDescent="0.25">
      <c r="A6066" s="9"/>
      <c r="O6066" s="18"/>
      <c r="P6066" s="18"/>
      <c r="Q6066" s="18"/>
      <c r="R6066" s="18"/>
      <c r="S6066" s="18"/>
    </row>
    <row r="6067" spans="1:19" x14ac:dyDescent="0.25">
      <c r="A6067" s="9"/>
      <c r="O6067" s="18"/>
      <c r="P6067" s="18"/>
      <c r="Q6067" s="18"/>
      <c r="R6067" s="18"/>
      <c r="S6067" s="18"/>
    </row>
    <row r="6068" spans="1:19" x14ac:dyDescent="0.25">
      <c r="A6068" s="9"/>
      <c r="O6068" s="18"/>
      <c r="P6068" s="18"/>
      <c r="Q6068" s="18"/>
      <c r="R6068" s="18"/>
      <c r="S6068" s="18"/>
    </row>
    <row r="6069" spans="1:19" x14ac:dyDescent="0.25">
      <c r="A6069" s="9"/>
      <c r="O6069" s="18"/>
      <c r="P6069" s="18"/>
      <c r="Q6069" s="18"/>
      <c r="R6069" s="18"/>
      <c r="S6069" s="18"/>
    </row>
    <row r="6070" spans="1:19" x14ac:dyDescent="0.25">
      <c r="A6070" s="9"/>
      <c r="O6070" s="18"/>
      <c r="P6070" s="18"/>
      <c r="Q6070" s="18"/>
      <c r="R6070" s="18"/>
      <c r="S6070" s="18"/>
    </row>
    <row r="6071" spans="1:19" x14ac:dyDescent="0.25">
      <c r="A6071" s="9"/>
      <c r="O6071" s="18"/>
      <c r="P6071" s="18"/>
      <c r="Q6071" s="18"/>
      <c r="R6071" s="18"/>
      <c r="S6071" s="18"/>
    </row>
    <row r="6072" spans="1:19" x14ac:dyDescent="0.25">
      <c r="A6072" s="9"/>
      <c r="O6072" s="18"/>
      <c r="P6072" s="18"/>
      <c r="Q6072" s="18"/>
      <c r="R6072" s="18"/>
      <c r="S6072" s="18"/>
    </row>
    <row r="6073" spans="1:19" x14ac:dyDescent="0.25">
      <c r="A6073" s="9"/>
      <c r="O6073" s="18"/>
      <c r="P6073" s="18"/>
      <c r="Q6073" s="18"/>
      <c r="R6073" s="18"/>
      <c r="S6073" s="18"/>
    </row>
    <row r="6074" spans="1:19" x14ac:dyDescent="0.25">
      <c r="A6074" s="9"/>
      <c r="O6074" s="18"/>
      <c r="P6074" s="18"/>
      <c r="Q6074" s="18"/>
      <c r="R6074" s="18"/>
      <c r="S6074" s="18"/>
    </row>
    <row r="6075" spans="1:19" x14ac:dyDescent="0.25">
      <c r="A6075" s="9"/>
      <c r="O6075" s="18"/>
      <c r="P6075" s="18"/>
      <c r="Q6075" s="18"/>
      <c r="R6075" s="18"/>
      <c r="S6075" s="18"/>
    </row>
    <row r="6076" spans="1:19" x14ac:dyDescent="0.25">
      <c r="A6076" s="9"/>
      <c r="O6076" s="18"/>
      <c r="P6076" s="18"/>
      <c r="Q6076" s="18"/>
      <c r="R6076" s="18"/>
      <c r="S6076" s="18"/>
    </row>
    <row r="6077" spans="1:19" x14ac:dyDescent="0.25">
      <c r="A6077" s="9"/>
      <c r="O6077" s="18"/>
      <c r="P6077" s="18"/>
      <c r="Q6077" s="18"/>
      <c r="R6077" s="18"/>
      <c r="S6077" s="18"/>
    </row>
    <row r="6078" spans="1:19" x14ac:dyDescent="0.25">
      <c r="A6078" s="9"/>
      <c r="O6078" s="18"/>
      <c r="P6078" s="18"/>
      <c r="Q6078" s="18"/>
      <c r="R6078" s="18"/>
      <c r="S6078" s="18"/>
    </row>
    <row r="6079" spans="1:19" x14ac:dyDescent="0.25">
      <c r="A6079" s="9"/>
      <c r="O6079" s="18"/>
      <c r="P6079" s="18"/>
      <c r="Q6079" s="18"/>
      <c r="R6079" s="18"/>
      <c r="S6079" s="18"/>
    </row>
    <row r="6080" spans="1:19" x14ac:dyDescent="0.25">
      <c r="A6080" s="9"/>
      <c r="O6080" s="18"/>
      <c r="P6080" s="18"/>
      <c r="Q6080" s="18"/>
      <c r="R6080" s="18"/>
      <c r="S6080" s="18"/>
    </row>
    <row r="6081" spans="1:19" x14ac:dyDescent="0.25">
      <c r="A6081" s="9"/>
      <c r="O6081" s="18"/>
      <c r="P6081" s="18"/>
      <c r="Q6081" s="18"/>
      <c r="R6081" s="18"/>
      <c r="S6081" s="18"/>
    </row>
    <row r="6082" spans="1:19" x14ac:dyDescent="0.25">
      <c r="A6082" s="9"/>
      <c r="O6082" s="18"/>
      <c r="P6082" s="18"/>
      <c r="Q6082" s="18"/>
      <c r="R6082" s="18"/>
      <c r="S6082" s="18"/>
    </row>
    <row r="6083" spans="1:19" x14ac:dyDescent="0.25">
      <c r="A6083" s="9"/>
      <c r="O6083" s="18"/>
      <c r="P6083" s="18"/>
      <c r="Q6083" s="18"/>
      <c r="R6083" s="18"/>
      <c r="S6083" s="18"/>
    </row>
    <row r="6084" spans="1:19" x14ac:dyDescent="0.25">
      <c r="A6084" s="9"/>
      <c r="O6084" s="18"/>
      <c r="P6084" s="18"/>
      <c r="Q6084" s="18"/>
      <c r="R6084" s="18"/>
      <c r="S6084" s="18"/>
    </row>
    <row r="6085" spans="1:19" x14ac:dyDescent="0.25">
      <c r="A6085" s="9"/>
      <c r="O6085" s="18"/>
      <c r="P6085" s="18"/>
      <c r="Q6085" s="18"/>
      <c r="R6085" s="18"/>
      <c r="S6085" s="18"/>
    </row>
    <row r="6086" spans="1:19" x14ac:dyDescent="0.25">
      <c r="A6086" s="9"/>
      <c r="O6086" s="18"/>
      <c r="P6086" s="18"/>
      <c r="Q6086" s="18"/>
      <c r="R6086" s="18"/>
      <c r="S6086" s="18"/>
    </row>
    <row r="6087" spans="1:19" x14ac:dyDescent="0.25">
      <c r="A6087" s="9"/>
      <c r="O6087" s="18"/>
      <c r="P6087" s="18"/>
      <c r="Q6087" s="18"/>
      <c r="R6087" s="18"/>
      <c r="S6087" s="18"/>
    </row>
    <row r="6088" spans="1:19" x14ac:dyDescent="0.25">
      <c r="A6088" s="9"/>
      <c r="O6088" s="18"/>
      <c r="P6088" s="18"/>
      <c r="Q6088" s="18"/>
      <c r="R6088" s="18"/>
      <c r="S6088" s="18"/>
    </row>
    <row r="6089" spans="1:19" x14ac:dyDescent="0.25">
      <c r="A6089" s="9"/>
      <c r="O6089" s="18"/>
      <c r="P6089" s="18"/>
      <c r="Q6089" s="18"/>
      <c r="R6089" s="18"/>
      <c r="S6089" s="18"/>
    </row>
    <row r="6090" spans="1:19" x14ac:dyDescent="0.25">
      <c r="A6090" s="9"/>
      <c r="O6090" s="18"/>
      <c r="P6090" s="18"/>
      <c r="Q6090" s="18"/>
      <c r="R6090" s="18"/>
      <c r="S6090" s="18"/>
    </row>
    <row r="6091" spans="1:19" x14ac:dyDescent="0.25">
      <c r="A6091" s="9"/>
      <c r="O6091" s="18"/>
      <c r="P6091" s="18"/>
      <c r="Q6091" s="18"/>
      <c r="R6091" s="18"/>
      <c r="S6091" s="18"/>
    </row>
    <row r="6092" spans="1:19" x14ac:dyDescent="0.25">
      <c r="A6092" s="9"/>
      <c r="O6092" s="18"/>
      <c r="P6092" s="18"/>
      <c r="Q6092" s="18"/>
      <c r="R6092" s="18"/>
      <c r="S6092" s="18"/>
    </row>
    <row r="6093" spans="1:19" x14ac:dyDescent="0.25">
      <c r="A6093" s="9"/>
      <c r="O6093" s="18"/>
      <c r="P6093" s="18"/>
      <c r="Q6093" s="18"/>
      <c r="R6093" s="18"/>
      <c r="S6093" s="18"/>
    </row>
    <row r="6094" spans="1:19" x14ac:dyDescent="0.25">
      <c r="A6094" s="9"/>
      <c r="O6094" s="18"/>
      <c r="P6094" s="18"/>
      <c r="Q6094" s="18"/>
      <c r="R6094" s="18"/>
      <c r="S6094" s="18"/>
    </row>
    <row r="6095" spans="1:19" x14ac:dyDescent="0.25">
      <c r="A6095" s="9"/>
      <c r="O6095" s="18"/>
      <c r="P6095" s="18"/>
      <c r="Q6095" s="18"/>
      <c r="R6095" s="18"/>
      <c r="S6095" s="18"/>
    </row>
    <row r="6096" spans="1:19" x14ac:dyDescent="0.25">
      <c r="A6096" s="9"/>
      <c r="O6096" s="18"/>
      <c r="P6096" s="18"/>
      <c r="Q6096" s="18"/>
      <c r="R6096" s="18"/>
      <c r="S6096" s="18"/>
    </row>
    <row r="6097" spans="1:19" x14ac:dyDescent="0.25">
      <c r="A6097" s="9"/>
      <c r="O6097" s="18"/>
      <c r="P6097" s="18"/>
      <c r="Q6097" s="18"/>
      <c r="R6097" s="18"/>
      <c r="S6097" s="18"/>
    </row>
    <row r="6098" spans="1:19" x14ac:dyDescent="0.25">
      <c r="A6098" s="9"/>
      <c r="O6098" s="18"/>
      <c r="P6098" s="18"/>
      <c r="Q6098" s="18"/>
      <c r="R6098" s="18"/>
      <c r="S6098" s="18"/>
    </row>
    <row r="6099" spans="1:19" x14ac:dyDescent="0.25">
      <c r="A6099" s="9"/>
      <c r="O6099" s="18"/>
      <c r="P6099" s="18"/>
      <c r="Q6099" s="18"/>
      <c r="R6099" s="18"/>
      <c r="S6099" s="18"/>
    </row>
    <row r="6100" spans="1:19" x14ac:dyDescent="0.25">
      <c r="A6100" s="9"/>
      <c r="O6100" s="18"/>
      <c r="P6100" s="18"/>
      <c r="Q6100" s="18"/>
      <c r="R6100" s="18"/>
      <c r="S6100" s="18"/>
    </row>
    <row r="6101" spans="1:19" x14ac:dyDescent="0.25">
      <c r="A6101" s="9"/>
      <c r="O6101" s="18"/>
      <c r="P6101" s="18"/>
      <c r="Q6101" s="18"/>
      <c r="R6101" s="18"/>
      <c r="S6101" s="18"/>
    </row>
    <row r="6102" spans="1:19" x14ac:dyDescent="0.25">
      <c r="A6102" s="9"/>
      <c r="O6102" s="18"/>
      <c r="P6102" s="18"/>
      <c r="Q6102" s="18"/>
      <c r="R6102" s="18"/>
      <c r="S6102" s="18"/>
    </row>
    <row r="6103" spans="1:19" x14ac:dyDescent="0.25">
      <c r="A6103" s="9"/>
      <c r="O6103" s="18"/>
      <c r="P6103" s="18"/>
      <c r="Q6103" s="18"/>
      <c r="R6103" s="18"/>
      <c r="S6103" s="18"/>
    </row>
    <row r="6104" spans="1:19" x14ac:dyDescent="0.25">
      <c r="A6104" s="9"/>
      <c r="O6104" s="18"/>
      <c r="P6104" s="18"/>
      <c r="Q6104" s="18"/>
      <c r="R6104" s="18"/>
      <c r="S6104" s="18"/>
    </row>
    <row r="6105" spans="1:19" x14ac:dyDescent="0.25">
      <c r="A6105" s="9"/>
      <c r="O6105" s="18"/>
      <c r="P6105" s="18"/>
      <c r="Q6105" s="18"/>
      <c r="R6105" s="18"/>
      <c r="S6105" s="18"/>
    </row>
    <row r="6106" spans="1:19" x14ac:dyDescent="0.25">
      <c r="A6106" s="9"/>
      <c r="O6106" s="18"/>
      <c r="P6106" s="18"/>
      <c r="Q6106" s="18"/>
      <c r="R6106" s="18"/>
      <c r="S6106" s="18"/>
    </row>
    <row r="6107" spans="1:19" x14ac:dyDescent="0.25">
      <c r="A6107" s="9"/>
      <c r="O6107" s="18"/>
      <c r="P6107" s="18"/>
      <c r="Q6107" s="18"/>
      <c r="R6107" s="18"/>
      <c r="S6107" s="18"/>
    </row>
    <row r="6108" spans="1:19" x14ac:dyDescent="0.25">
      <c r="A6108" s="9"/>
      <c r="O6108" s="18"/>
      <c r="P6108" s="18"/>
      <c r="Q6108" s="18"/>
      <c r="R6108" s="18"/>
      <c r="S6108" s="18"/>
    </row>
    <row r="6109" spans="1:19" x14ac:dyDescent="0.25">
      <c r="A6109" s="9"/>
      <c r="O6109" s="18"/>
      <c r="P6109" s="18"/>
      <c r="Q6109" s="18"/>
      <c r="R6109" s="18"/>
      <c r="S6109" s="18"/>
    </row>
    <row r="6110" spans="1:19" x14ac:dyDescent="0.25">
      <c r="A6110" s="9"/>
      <c r="O6110" s="18"/>
      <c r="P6110" s="18"/>
      <c r="Q6110" s="18"/>
      <c r="R6110" s="18"/>
      <c r="S6110" s="18"/>
    </row>
    <row r="6111" spans="1:19" x14ac:dyDescent="0.25">
      <c r="A6111" s="9"/>
      <c r="O6111" s="18"/>
      <c r="P6111" s="18"/>
      <c r="Q6111" s="18"/>
      <c r="R6111" s="18"/>
      <c r="S6111" s="18"/>
    </row>
    <row r="6112" spans="1:19" x14ac:dyDescent="0.25">
      <c r="A6112" s="9"/>
      <c r="O6112" s="18"/>
      <c r="P6112" s="18"/>
      <c r="Q6112" s="18"/>
      <c r="R6112" s="18"/>
      <c r="S6112" s="18"/>
    </row>
    <row r="6113" spans="1:19" x14ac:dyDescent="0.25">
      <c r="A6113" s="9"/>
      <c r="O6113" s="18"/>
      <c r="P6113" s="18"/>
      <c r="Q6113" s="18"/>
      <c r="R6113" s="18"/>
      <c r="S6113" s="18"/>
    </row>
    <row r="6114" spans="1:19" x14ac:dyDescent="0.25">
      <c r="A6114" s="9"/>
      <c r="O6114" s="18"/>
      <c r="P6114" s="18"/>
      <c r="Q6114" s="18"/>
      <c r="R6114" s="18"/>
      <c r="S6114" s="18"/>
    </row>
    <row r="6115" spans="1:19" x14ac:dyDescent="0.25">
      <c r="A6115" s="9"/>
      <c r="O6115" s="18"/>
      <c r="P6115" s="18"/>
      <c r="Q6115" s="18"/>
      <c r="R6115" s="18"/>
      <c r="S6115" s="18"/>
    </row>
    <row r="6116" spans="1:19" x14ac:dyDescent="0.25">
      <c r="A6116" s="9"/>
      <c r="O6116" s="18"/>
      <c r="P6116" s="18"/>
      <c r="Q6116" s="18"/>
      <c r="R6116" s="18"/>
      <c r="S6116" s="18"/>
    </row>
    <row r="6117" spans="1:19" x14ac:dyDescent="0.25">
      <c r="A6117" s="9"/>
      <c r="O6117" s="18"/>
      <c r="P6117" s="18"/>
      <c r="Q6117" s="18"/>
      <c r="R6117" s="18"/>
      <c r="S6117" s="18"/>
    </row>
    <row r="6118" spans="1:19" x14ac:dyDescent="0.25">
      <c r="A6118" s="9"/>
      <c r="O6118" s="18"/>
      <c r="P6118" s="18"/>
      <c r="Q6118" s="18"/>
      <c r="R6118" s="18"/>
      <c r="S6118" s="18"/>
    </row>
    <row r="6119" spans="1:19" x14ac:dyDescent="0.25">
      <c r="A6119" s="9"/>
      <c r="O6119" s="18"/>
      <c r="P6119" s="18"/>
      <c r="Q6119" s="18"/>
      <c r="R6119" s="18"/>
      <c r="S6119" s="18"/>
    </row>
    <row r="6120" spans="1:19" x14ac:dyDescent="0.25">
      <c r="A6120" s="9"/>
      <c r="O6120" s="18"/>
      <c r="P6120" s="18"/>
      <c r="Q6120" s="18"/>
      <c r="R6120" s="18"/>
      <c r="S6120" s="18"/>
    </row>
    <row r="6121" spans="1:19" x14ac:dyDescent="0.25">
      <c r="A6121" s="9"/>
      <c r="O6121" s="18"/>
      <c r="P6121" s="18"/>
      <c r="Q6121" s="18"/>
      <c r="R6121" s="18"/>
      <c r="S6121" s="18"/>
    </row>
    <row r="6122" spans="1:19" x14ac:dyDescent="0.25">
      <c r="A6122" s="9"/>
      <c r="O6122" s="18"/>
      <c r="P6122" s="18"/>
      <c r="Q6122" s="18"/>
      <c r="R6122" s="18"/>
      <c r="S6122" s="18"/>
    </row>
    <row r="6123" spans="1:19" x14ac:dyDescent="0.25">
      <c r="A6123" s="9"/>
      <c r="O6123" s="18"/>
      <c r="P6123" s="18"/>
      <c r="Q6123" s="18"/>
      <c r="R6123" s="18"/>
      <c r="S6123" s="18"/>
    </row>
    <row r="6124" spans="1:19" x14ac:dyDescent="0.25">
      <c r="A6124" s="9"/>
      <c r="O6124" s="18"/>
      <c r="P6124" s="18"/>
      <c r="Q6124" s="18"/>
      <c r="R6124" s="18"/>
      <c r="S6124" s="18"/>
    </row>
    <row r="6125" spans="1:19" x14ac:dyDescent="0.25">
      <c r="A6125" s="9"/>
      <c r="O6125" s="18"/>
      <c r="P6125" s="18"/>
      <c r="Q6125" s="18"/>
      <c r="R6125" s="18"/>
      <c r="S6125" s="18"/>
    </row>
    <row r="6126" spans="1:19" x14ac:dyDescent="0.25">
      <c r="A6126" s="9"/>
      <c r="O6126" s="18"/>
      <c r="P6126" s="18"/>
      <c r="Q6126" s="18"/>
      <c r="R6126" s="18"/>
      <c r="S6126" s="18"/>
    </row>
    <row r="6127" spans="1:19" x14ac:dyDescent="0.25">
      <c r="A6127" s="9"/>
      <c r="O6127" s="18"/>
      <c r="P6127" s="18"/>
      <c r="Q6127" s="18"/>
      <c r="R6127" s="18"/>
      <c r="S6127" s="18"/>
    </row>
    <row r="6128" spans="1:19" x14ac:dyDescent="0.25">
      <c r="A6128" s="9"/>
      <c r="O6128" s="18"/>
      <c r="P6128" s="18"/>
      <c r="Q6128" s="18"/>
      <c r="R6128" s="18"/>
      <c r="S6128" s="18"/>
    </row>
    <row r="6129" spans="1:19" x14ac:dyDescent="0.25">
      <c r="A6129" s="9"/>
      <c r="O6129" s="18"/>
      <c r="P6129" s="18"/>
      <c r="Q6129" s="18"/>
      <c r="R6129" s="18"/>
      <c r="S6129" s="18"/>
    </row>
    <row r="6130" spans="1:19" x14ac:dyDescent="0.25">
      <c r="A6130" s="9"/>
      <c r="O6130" s="18"/>
      <c r="P6130" s="18"/>
      <c r="Q6130" s="18"/>
      <c r="R6130" s="18"/>
      <c r="S6130" s="18"/>
    </row>
    <row r="6131" spans="1:19" x14ac:dyDescent="0.25">
      <c r="A6131" s="9"/>
      <c r="O6131" s="18"/>
      <c r="P6131" s="18"/>
      <c r="Q6131" s="18"/>
      <c r="R6131" s="18"/>
      <c r="S6131" s="18"/>
    </row>
    <row r="6132" spans="1:19" x14ac:dyDescent="0.25">
      <c r="A6132" s="9"/>
      <c r="O6132" s="18"/>
      <c r="P6132" s="18"/>
      <c r="Q6132" s="18"/>
      <c r="R6132" s="18"/>
      <c r="S6132" s="18"/>
    </row>
    <row r="6133" spans="1:19" x14ac:dyDescent="0.25">
      <c r="A6133" s="9"/>
      <c r="O6133" s="18"/>
      <c r="P6133" s="18"/>
      <c r="Q6133" s="18"/>
      <c r="R6133" s="18"/>
      <c r="S6133" s="18"/>
    </row>
    <row r="6134" spans="1:19" x14ac:dyDescent="0.25">
      <c r="A6134" s="9"/>
      <c r="O6134" s="18"/>
      <c r="P6134" s="18"/>
      <c r="Q6134" s="18"/>
      <c r="R6134" s="18"/>
      <c r="S6134" s="18"/>
    </row>
    <row r="6135" spans="1:19" x14ac:dyDescent="0.25">
      <c r="A6135" s="9"/>
      <c r="O6135" s="18"/>
      <c r="P6135" s="18"/>
      <c r="Q6135" s="18"/>
      <c r="R6135" s="18"/>
      <c r="S6135" s="18"/>
    </row>
    <row r="6136" spans="1:19" x14ac:dyDescent="0.25">
      <c r="A6136" s="9"/>
      <c r="O6136" s="18"/>
      <c r="P6136" s="18"/>
      <c r="Q6136" s="18"/>
      <c r="R6136" s="18"/>
      <c r="S6136" s="18"/>
    </row>
    <row r="6137" spans="1:19" x14ac:dyDescent="0.25">
      <c r="A6137" s="9"/>
      <c r="O6137" s="18"/>
      <c r="P6137" s="18"/>
      <c r="Q6137" s="18"/>
      <c r="R6137" s="18"/>
      <c r="S6137" s="18"/>
    </row>
    <row r="6138" spans="1:19" x14ac:dyDescent="0.25">
      <c r="A6138" s="9"/>
      <c r="O6138" s="18"/>
      <c r="P6138" s="18"/>
      <c r="Q6138" s="18"/>
      <c r="R6138" s="18"/>
      <c r="S6138" s="18"/>
    </row>
    <row r="6139" spans="1:19" x14ac:dyDescent="0.25">
      <c r="A6139" s="9"/>
      <c r="O6139" s="18"/>
      <c r="P6139" s="18"/>
      <c r="Q6139" s="18"/>
      <c r="R6139" s="18"/>
      <c r="S6139" s="18"/>
    </row>
    <row r="6140" spans="1:19" x14ac:dyDescent="0.25">
      <c r="A6140" s="9"/>
      <c r="O6140" s="18"/>
      <c r="P6140" s="18"/>
      <c r="Q6140" s="18"/>
      <c r="R6140" s="18"/>
      <c r="S6140" s="18"/>
    </row>
    <row r="6141" spans="1:19" x14ac:dyDescent="0.25">
      <c r="A6141" s="9"/>
      <c r="O6141" s="18"/>
      <c r="P6141" s="18"/>
      <c r="Q6141" s="18"/>
      <c r="R6141" s="18"/>
      <c r="S6141" s="18"/>
    </row>
    <row r="6142" spans="1:19" x14ac:dyDescent="0.25">
      <c r="A6142" s="9"/>
      <c r="O6142" s="18"/>
      <c r="P6142" s="18"/>
      <c r="Q6142" s="18"/>
      <c r="R6142" s="18"/>
      <c r="S6142" s="18"/>
    </row>
    <row r="6143" spans="1:19" x14ac:dyDescent="0.25">
      <c r="A6143" s="9"/>
      <c r="O6143" s="18"/>
      <c r="P6143" s="18"/>
      <c r="Q6143" s="18"/>
      <c r="R6143" s="18"/>
      <c r="S6143" s="18"/>
    </row>
    <row r="6144" spans="1:19" x14ac:dyDescent="0.25">
      <c r="A6144" s="9"/>
      <c r="O6144" s="18"/>
      <c r="P6144" s="18"/>
      <c r="Q6144" s="18"/>
      <c r="R6144" s="18"/>
      <c r="S6144" s="18"/>
    </row>
    <row r="6145" spans="1:19" x14ac:dyDescent="0.25">
      <c r="A6145" s="9"/>
      <c r="O6145" s="18"/>
      <c r="P6145" s="18"/>
      <c r="Q6145" s="18"/>
      <c r="R6145" s="18"/>
      <c r="S6145" s="18"/>
    </row>
    <row r="6146" spans="1:19" x14ac:dyDescent="0.25">
      <c r="A6146" s="9"/>
      <c r="O6146" s="18"/>
      <c r="P6146" s="18"/>
      <c r="Q6146" s="18"/>
      <c r="R6146" s="18"/>
      <c r="S6146" s="18"/>
    </row>
    <row r="6147" spans="1:19" x14ac:dyDescent="0.25">
      <c r="A6147" s="9"/>
      <c r="O6147" s="18"/>
      <c r="P6147" s="18"/>
      <c r="Q6147" s="18"/>
      <c r="R6147" s="18"/>
      <c r="S6147" s="18"/>
    </row>
    <row r="6148" spans="1:19" x14ac:dyDescent="0.25">
      <c r="A6148" s="9"/>
      <c r="O6148" s="18"/>
      <c r="P6148" s="18"/>
      <c r="Q6148" s="18"/>
      <c r="R6148" s="18"/>
      <c r="S6148" s="18"/>
    </row>
    <row r="6149" spans="1:19" x14ac:dyDescent="0.25">
      <c r="A6149" s="9"/>
      <c r="O6149" s="18"/>
      <c r="P6149" s="18"/>
      <c r="Q6149" s="18"/>
      <c r="R6149" s="18"/>
      <c r="S6149" s="18"/>
    </row>
    <row r="6150" spans="1:19" x14ac:dyDescent="0.25">
      <c r="A6150" s="9"/>
      <c r="O6150" s="18"/>
      <c r="P6150" s="18"/>
      <c r="Q6150" s="18"/>
      <c r="R6150" s="18"/>
      <c r="S6150" s="18"/>
    </row>
    <row r="6151" spans="1:19" x14ac:dyDescent="0.25">
      <c r="A6151" s="9"/>
      <c r="O6151" s="18"/>
      <c r="P6151" s="18"/>
      <c r="Q6151" s="18"/>
      <c r="R6151" s="18"/>
      <c r="S6151" s="18"/>
    </row>
    <row r="6152" spans="1:19" x14ac:dyDescent="0.25">
      <c r="A6152" s="9"/>
      <c r="O6152" s="18"/>
      <c r="P6152" s="18"/>
      <c r="Q6152" s="18"/>
      <c r="R6152" s="18"/>
      <c r="S6152" s="18"/>
    </row>
    <row r="6153" spans="1:19" x14ac:dyDescent="0.25">
      <c r="A6153" s="9"/>
      <c r="O6153" s="18"/>
      <c r="P6153" s="18"/>
      <c r="Q6153" s="18"/>
      <c r="R6153" s="18"/>
      <c r="S6153" s="18"/>
    </row>
    <row r="6154" spans="1:19" x14ac:dyDescent="0.25">
      <c r="A6154" s="9"/>
      <c r="O6154" s="18"/>
      <c r="P6154" s="18"/>
      <c r="Q6154" s="18"/>
      <c r="R6154" s="18"/>
      <c r="S6154" s="18"/>
    </row>
    <row r="6155" spans="1:19" x14ac:dyDescent="0.25">
      <c r="A6155" s="9"/>
      <c r="O6155" s="18"/>
      <c r="P6155" s="18"/>
      <c r="Q6155" s="18"/>
      <c r="R6155" s="18"/>
      <c r="S6155" s="18"/>
    </row>
    <row r="6156" spans="1:19" x14ac:dyDescent="0.25">
      <c r="A6156" s="9"/>
      <c r="O6156" s="18"/>
      <c r="P6156" s="18"/>
      <c r="Q6156" s="18"/>
      <c r="R6156" s="18"/>
      <c r="S6156" s="18"/>
    </row>
    <row r="6157" spans="1:19" x14ac:dyDescent="0.25">
      <c r="A6157" s="9"/>
      <c r="O6157" s="18"/>
      <c r="P6157" s="18"/>
      <c r="Q6157" s="18"/>
      <c r="R6157" s="18"/>
      <c r="S6157" s="18"/>
    </row>
    <row r="6158" spans="1:19" x14ac:dyDescent="0.25">
      <c r="A6158" s="9"/>
      <c r="O6158" s="18"/>
      <c r="P6158" s="18"/>
      <c r="Q6158" s="18"/>
      <c r="R6158" s="18"/>
      <c r="S6158" s="18"/>
    </row>
    <row r="6159" spans="1:19" x14ac:dyDescent="0.25">
      <c r="A6159" s="9"/>
      <c r="O6159" s="18"/>
      <c r="P6159" s="18"/>
      <c r="Q6159" s="18"/>
      <c r="R6159" s="18"/>
      <c r="S6159" s="18"/>
    </row>
    <row r="6160" spans="1:19" x14ac:dyDescent="0.25">
      <c r="A6160" s="9"/>
      <c r="O6160" s="18"/>
      <c r="P6160" s="18"/>
      <c r="Q6160" s="18"/>
      <c r="R6160" s="18"/>
      <c r="S6160" s="18"/>
    </row>
    <row r="6161" spans="1:19" x14ac:dyDescent="0.25">
      <c r="A6161" s="9"/>
      <c r="O6161" s="18"/>
      <c r="P6161" s="18"/>
      <c r="Q6161" s="18"/>
      <c r="R6161" s="18"/>
      <c r="S6161" s="18"/>
    </row>
    <row r="6162" spans="1:19" x14ac:dyDescent="0.25">
      <c r="A6162" s="9"/>
      <c r="O6162" s="18"/>
      <c r="P6162" s="18"/>
      <c r="Q6162" s="18"/>
      <c r="R6162" s="18"/>
      <c r="S6162" s="18"/>
    </row>
    <row r="6163" spans="1:19" x14ac:dyDescent="0.25">
      <c r="A6163" s="9"/>
      <c r="O6163" s="18"/>
      <c r="P6163" s="18"/>
      <c r="Q6163" s="18"/>
      <c r="R6163" s="18"/>
      <c r="S6163" s="18"/>
    </row>
    <row r="6164" spans="1:19" x14ac:dyDescent="0.25">
      <c r="A6164" s="9"/>
      <c r="O6164" s="18"/>
      <c r="P6164" s="18"/>
      <c r="Q6164" s="18"/>
      <c r="R6164" s="18"/>
      <c r="S6164" s="18"/>
    </row>
    <row r="6165" spans="1:19" x14ac:dyDescent="0.25">
      <c r="A6165" s="9"/>
      <c r="O6165" s="18"/>
      <c r="P6165" s="18"/>
      <c r="Q6165" s="18"/>
      <c r="R6165" s="18"/>
      <c r="S6165" s="18"/>
    </row>
    <row r="6166" spans="1:19" x14ac:dyDescent="0.25">
      <c r="A6166" s="9"/>
      <c r="O6166" s="18"/>
      <c r="P6166" s="18"/>
      <c r="Q6166" s="18"/>
      <c r="R6166" s="18"/>
      <c r="S6166" s="18"/>
    </row>
    <row r="6167" spans="1:19" x14ac:dyDescent="0.25">
      <c r="A6167" s="9"/>
      <c r="O6167" s="18"/>
      <c r="P6167" s="18"/>
      <c r="Q6167" s="18"/>
      <c r="R6167" s="18"/>
      <c r="S6167" s="18"/>
    </row>
    <row r="6168" spans="1:19" x14ac:dyDescent="0.25">
      <c r="A6168" s="9"/>
      <c r="O6168" s="18"/>
      <c r="P6168" s="18"/>
      <c r="Q6168" s="18"/>
      <c r="R6168" s="18"/>
      <c r="S6168" s="18"/>
    </row>
    <row r="6169" spans="1:19" x14ac:dyDescent="0.25">
      <c r="A6169" s="9"/>
      <c r="O6169" s="18"/>
      <c r="P6169" s="18"/>
      <c r="Q6169" s="18"/>
      <c r="R6169" s="18"/>
      <c r="S6169" s="18"/>
    </row>
    <row r="6170" spans="1:19" x14ac:dyDescent="0.25">
      <c r="A6170" s="9"/>
      <c r="O6170" s="18"/>
      <c r="P6170" s="18"/>
      <c r="Q6170" s="18"/>
      <c r="R6170" s="18"/>
      <c r="S6170" s="18"/>
    </row>
    <row r="6171" spans="1:19" x14ac:dyDescent="0.25">
      <c r="A6171" s="9"/>
      <c r="O6171" s="18"/>
      <c r="P6171" s="18"/>
      <c r="Q6171" s="18"/>
      <c r="R6171" s="18"/>
      <c r="S6171" s="18"/>
    </row>
    <row r="6172" spans="1:19" x14ac:dyDescent="0.25">
      <c r="A6172" s="9"/>
      <c r="O6172" s="18"/>
      <c r="P6172" s="18"/>
      <c r="Q6172" s="18"/>
      <c r="R6172" s="18"/>
      <c r="S6172" s="18"/>
    </row>
    <row r="6173" spans="1:19" x14ac:dyDescent="0.25">
      <c r="A6173" s="9"/>
      <c r="O6173" s="18"/>
      <c r="P6173" s="18"/>
      <c r="Q6173" s="18"/>
      <c r="R6173" s="18"/>
      <c r="S6173" s="18"/>
    </row>
    <row r="6174" spans="1:19" x14ac:dyDescent="0.25">
      <c r="A6174" s="9"/>
      <c r="O6174" s="18"/>
      <c r="P6174" s="18"/>
      <c r="Q6174" s="18"/>
      <c r="R6174" s="18"/>
      <c r="S6174" s="18"/>
    </row>
    <row r="6175" spans="1:19" x14ac:dyDescent="0.25">
      <c r="A6175" s="9"/>
      <c r="O6175" s="18"/>
      <c r="P6175" s="18"/>
      <c r="Q6175" s="18"/>
      <c r="R6175" s="18"/>
      <c r="S6175" s="18"/>
    </row>
    <row r="6176" spans="1:19" x14ac:dyDescent="0.25">
      <c r="A6176" s="9"/>
      <c r="O6176" s="18"/>
      <c r="P6176" s="18"/>
      <c r="Q6176" s="18"/>
      <c r="R6176" s="18"/>
      <c r="S6176" s="18"/>
    </row>
    <row r="6177" spans="1:19" x14ac:dyDescent="0.25">
      <c r="A6177" s="9"/>
      <c r="O6177" s="18"/>
      <c r="P6177" s="18"/>
      <c r="Q6177" s="18"/>
      <c r="R6177" s="18"/>
      <c r="S6177" s="18"/>
    </row>
    <row r="6178" spans="1:19" x14ac:dyDescent="0.25">
      <c r="A6178" s="9"/>
      <c r="O6178" s="18"/>
      <c r="P6178" s="18"/>
      <c r="Q6178" s="18"/>
      <c r="R6178" s="18"/>
      <c r="S6178" s="18"/>
    </row>
    <row r="6179" spans="1:19" x14ac:dyDescent="0.25">
      <c r="A6179" s="9"/>
      <c r="O6179" s="18"/>
      <c r="P6179" s="18"/>
      <c r="Q6179" s="18"/>
      <c r="R6179" s="18"/>
      <c r="S6179" s="18"/>
    </row>
    <row r="6180" spans="1:19" x14ac:dyDescent="0.25">
      <c r="A6180" s="9"/>
      <c r="O6180" s="18"/>
      <c r="P6180" s="18"/>
      <c r="Q6180" s="18"/>
      <c r="R6180" s="18"/>
      <c r="S6180" s="18"/>
    </row>
    <row r="6181" spans="1:19" x14ac:dyDescent="0.25">
      <c r="A6181" s="9"/>
      <c r="O6181" s="18"/>
      <c r="P6181" s="18"/>
      <c r="Q6181" s="18"/>
      <c r="R6181" s="18"/>
      <c r="S6181" s="18"/>
    </row>
    <row r="6182" spans="1:19" x14ac:dyDescent="0.25">
      <c r="A6182" s="9"/>
      <c r="O6182" s="18"/>
      <c r="P6182" s="18"/>
      <c r="Q6182" s="18"/>
      <c r="R6182" s="18"/>
      <c r="S6182" s="18"/>
    </row>
    <row r="6183" spans="1:19" x14ac:dyDescent="0.25">
      <c r="A6183" s="9"/>
      <c r="O6183" s="18"/>
      <c r="P6183" s="18"/>
      <c r="Q6183" s="18"/>
      <c r="R6183" s="18"/>
      <c r="S6183" s="18"/>
    </row>
    <row r="6184" spans="1:19" x14ac:dyDescent="0.25">
      <c r="A6184" s="9"/>
      <c r="O6184" s="18"/>
      <c r="P6184" s="18"/>
      <c r="Q6184" s="18"/>
      <c r="R6184" s="18"/>
      <c r="S6184" s="18"/>
    </row>
    <row r="6185" spans="1:19" x14ac:dyDescent="0.25">
      <c r="A6185" s="9"/>
      <c r="O6185" s="18"/>
      <c r="P6185" s="18"/>
      <c r="Q6185" s="18"/>
      <c r="R6185" s="18"/>
      <c r="S6185" s="18"/>
    </row>
    <row r="6186" spans="1:19" x14ac:dyDescent="0.25">
      <c r="A6186" s="9"/>
      <c r="O6186" s="18"/>
      <c r="P6186" s="18"/>
      <c r="Q6186" s="18"/>
      <c r="R6186" s="18"/>
      <c r="S6186" s="18"/>
    </row>
    <row r="6187" spans="1:19" x14ac:dyDescent="0.25">
      <c r="A6187" s="9"/>
      <c r="O6187" s="18"/>
      <c r="P6187" s="18"/>
      <c r="Q6187" s="18"/>
      <c r="R6187" s="18"/>
      <c r="S6187" s="18"/>
    </row>
    <row r="6188" spans="1:19" x14ac:dyDescent="0.25">
      <c r="A6188" s="9"/>
      <c r="O6188" s="18"/>
      <c r="P6188" s="18"/>
      <c r="Q6188" s="18"/>
      <c r="R6188" s="18"/>
      <c r="S6188" s="18"/>
    </row>
    <row r="6189" spans="1:19" x14ac:dyDescent="0.25">
      <c r="A6189" s="9"/>
      <c r="O6189" s="18"/>
      <c r="P6189" s="18"/>
      <c r="Q6189" s="18"/>
      <c r="R6189" s="18"/>
      <c r="S6189" s="18"/>
    </row>
    <row r="6190" spans="1:19" x14ac:dyDescent="0.25">
      <c r="A6190" s="9"/>
      <c r="O6190" s="18"/>
      <c r="P6190" s="18"/>
      <c r="Q6190" s="18"/>
      <c r="R6190" s="18"/>
      <c r="S6190" s="18"/>
    </row>
    <row r="6191" spans="1:19" x14ac:dyDescent="0.25">
      <c r="A6191" s="9"/>
      <c r="O6191" s="18"/>
      <c r="P6191" s="18"/>
      <c r="Q6191" s="18"/>
      <c r="R6191" s="18"/>
      <c r="S6191" s="18"/>
    </row>
    <row r="6192" spans="1:19" x14ac:dyDescent="0.25">
      <c r="A6192" s="9"/>
      <c r="O6192" s="18"/>
      <c r="P6192" s="18"/>
      <c r="Q6192" s="18"/>
      <c r="R6192" s="18"/>
      <c r="S6192" s="18"/>
    </row>
    <row r="6193" spans="1:19" x14ac:dyDescent="0.25">
      <c r="A6193" s="9"/>
      <c r="O6193" s="18"/>
      <c r="P6193" s="18"/>
      <c r="Q6193" s="18"/>
      <c r="R6193" s="18"/>
      <c r="S6193" s="18"/>
    </row>
    <row r="6194" spans="1:19" x14ac:dyDescent="0.25">
      <c r="A6194" s="9"/>
      <c r="O6194" s="18"/>
      <c r="P6194" s="18"/>
      <c r="Q6194" s="18"/>
      <c r="R6194" s="18"/>
      <c r="S6194" s="18"/>
    </row>
    <row r="6195" spans="1:19" x14ac:dyDescent="0.25">
      <c r="A6195" s="9"/>
      <c r="O6195" s="18"/>
      <c r="P6195" s="18"/>
      <c r="Q6195" s="18"/>
      <c r="R6195" s="18"/>
      <c r="S6195" s="18"/>
    </row>
    <row r="6196" spans="1:19" x14ac:dyDescent="0.25">
      <c r="A6196" s="9"/>
      <c r="O6196" s="18"/>
      <c r="P6196" s="18"/>
      <c r="Q6196" s="18"/>
      <c r="R6196" s="18"/>
      <c r="S6196" s="18"/>
    </row>
    <row r="6197" spans="1:19" x14ac:dyDescent="0.25">
      <c r="A6197" s="9"/>
      <c r="O6197" s="18"/>
      <c r="P6197" s="18"/>
      <c r="Q6197" s="18"/>
      <c r="R6197" s="18"/>
      <c r="S6197" s="18"/>
    </row>
    <row r="6198" spans="1:19" x14ac:dyDescent="0.25">
      <c r="A6198" s="9"/>
      <c r="O6198" s="18"/>
      <c r="P6198" s="18"/>
      <c r="Q6198" s="18"/>
      <c r="R6198" s="18"/>
      <c r="S6198" s="18"/>
    </row>
    <row r="6199" spans="1:19" x14ac:dyDescent="0.25">
      <c r="A6199" s="9"/>
      <c r="O6199" s="18"/>
      <c r="P6199" s="18"/>
      <c r="Q6199" s="18"/>
      <c r="R6199" s="18"/>
      <c r="S6199" s="18"/>
    </row>
    <row r="6200" spans="1:19" x14ac:dyDescent="0.25">
      <c r="A6200" s="9"/>
      <c r="O6200" s="18"/>
      <c r="P6200" s="18"/>
      <c r="Q6200" s="18"/>
      <c r="R6200" s="18"/>
      <c r="S6200" s="18"/>
    </row>
    <row r="6201" spans="1:19" x14ac:dyDescent="0.25">
      <c r="A6201" s="9"/>
      <c r="O6201" s="18"/>
      <c r="P6201" s="18"/>
      <c r="Q6201" s="18"/>
      <c r="R6201" s="18"/>
      <c r="S6201" s="18"/>
    </row>
    <row r="6202" spans="1:19" x14ac:dyDescent="0.25">
      <c r="A6202" s="9"/>
      <c r="O6202" s="18"/>
      <c r="P6202" s="18"/>
      <c r="Q6202" s="18"/>
      <c r="R6202" s="18"/>
      <c r="S6202" s="18"/>
    </row>
    <row r="6203" spans="1:19" x14ac:dyDescent="0.25">
      <c r="A6203" s="9"/>
      <c r="O6203" s="18"/>
      <c r="P6203" s="18"/>
      <c r="Q6203" s="18"/>
      <c r="R6203" s="18"/>
      <c r="S6203" s="18"/>
    </row>
    <row r="6204" spans="1:19" x14ac:dyDescent="0.25">
      <c r="A6204" s="9"/>
      <c r="O6204" s="18"/>
      <c r="P6204" s="18"/>
      <c r="Q6204" s="18"/>
      <c r="R6204" s="18"/>
      <c r="S6204" s="18"/>
    </row>
    <row r="6205" spans="1:19" x14ac:dyDescent="0.25">
      <c r="A6205" s="9"/>
      <c r="O6205" s="18"/>
      <c r="P6205" s="18"/>
      <c r="Q6205" s="18"/>
      <c r="R6205" s="18"/>
      <c r="S6205" s="18"/>
    </row>
    <row r="6206" spans="1:19" x14ac:dyDescent="0.25">
      <c r="A6206" s="9"/>
      <c r="O6206" s="18"/>
      <c r="P6206" s="18"/>
      <c r="Q6206" s="18"/>
      <c r="R6206" s="18"/>
      <c r="S6206" s="18"/>
    </row>
    <row r="6207" spans="1:19" x14ac:dyDescent="0.25">
      <c r="A6207" s="9"/>
      <c r="O6207" s="18"/>
      <c r="P6207" s="18"/>
      <c r="Q6207" s="18"/>
      <c r="R6207" s="18"/>
      <c r="S6207" s="18"/>
    </row>
    <row r="6208" spans="1:19" x14ac:dyDescent="0.25">
      <c r="A6208" s="9"/>
      <c r="O6208" s="18"/>
      <c r="P6208" s="18"/>
      <c r="Q6208" s="18"/>
      <c r="R6208" s="18"/>
      <c r="S6208" s="18"/>
    </row>
    <row r="6209" spans="1:19" x14ac:dyDescent="0.25">
      <c r="A6209" s="9"/>
      <c r="O6209" s="18"/>
      <c r="P6209" s="18"/>
      <c r="Q6209" s="18"/>
      <c r="R6209" s="18"/>
      <c r="S6209" s="18"/>
    </row>
    <row r="6210" spans="1:19" x14ac:dyDescent="0.25">
      <c r="A6210" s="9"/>
      <c r="O6210" s="18"/>
      <c r="P6210" s="18"/>
      <c r="Q6210" s="18"/>
      <c r="R6210" s="18"/>
      <c r="S6210" s="18"/>
    </row>
    <row r="6211" spans="1:19" x14ac:dyDescent="0.25">
      <c r="A6211" s="9"/>
      <c r="O6211" s="18"/>
      <c r="P6211" s="18"/>
      <c r="Q6211" s="18"/>
      <c r="R6211" s="18"/>
      <c r="S6211" s="18"/>
    </row>
    <row r="6212" spans="1:19" x14ac:dyDescent="0.25">
      <c r="A6212" s="9"/>
      <c r="O6212" s="18"/>
      <c r="P6212" s="18"/>
      <c r="Q6212" s="18"/>
      <c r="R6212" s="18"/>
      <c r="S6212" s="18"/>
    </row>
    <row r="6213" spans="1:19" x14ac:dyDescent="0.25">
      <c r="A6213" s="9"/>
      <c r="O6213" s="18"/>
      <c r="P6213" s="18"/>
      <c r="Q6213" s="18"/>
      <c r="R6213" s="18"/>
      <c r="S6213" s="18"/>
    </row>
    <row r="6214" spans="1:19" x14ac:dyDescent="0.25">
      <c r="A6214" s="9"/>
      <c r="O6214" s="18"/>
      <c r="P6214" s="18"/>
      <c r="Q6214" s="18"/>
      <c r="R6214" s="18"/>
      <c r="S6214" s="18"/>
    </row>
    <row r="6215" spans="1:19" x14ac:dyDescent="0.25">
      <c r="A6215" s="9"/>
      <c r="O6215" s="18"/>
      <c r="P6215" s="18"/>
      <c r="Q6215" s="18"/>
      <c r="R6215" s="18"/>
      <c r="S6215" s="18"/>
    </row>
    <row r="6216" spans="1:19" x14ac:dyDescent="0.25">
      <c r="A6216" s="9"/>
      <c r="O6216" s="18"/>
      <c r="P6216" s="18"/>
      <c r="Q6216" s="18"/>
      <c r="R6216" s="18"/>
      <c r="S6216" s="18"/>
    </row>
    <row r="6217" spans="1:19" x14ac:dyDescent="0.25">
      <c r="A6217" s="9"/>
      <c r="O6217" s="18"/>
      <c r="P6217" s="18"/>
      <c r="Q6217" s="18"/>
      <c r="R6217" s="18"/>
      <c r="S6217" s="18"/>
    </row>
    <row r="6218" spans="1:19" x14ac:dyDescent="0.25">
      <c r="A6218" s="9"/>
      <c r="O6218" s="18"/>
      <c r="P6218" s="18"/>
      <c r="Q6218" s="18"/>
      <c r="R6218" s="18"/>
      <c r="S6218" s="18"/>
    </row>
    <row r="6219" spans="1:19" x14ac:dyDescent="0.25">
      <c r="A6219" s="9"/>
      <c r="O6219" s="18"/>
      <c r="P6219" s="18"/>
      <c r="Q6219" s="18"/>
      <c r="R6219" s="18"/>
      <c r="S6219" s="18"/>
    </row>
    <row r="6220" spans="1:19" x14ac:dyDescent="0.25">
      <c r="A6220" s="9"/>
      <c r="O6220" s="18"/>
      <c r="P6220" s="18"/>
      <c r="Q6220" s="18"/>
      <c r="R6220" s="18"/>
      <c r="S6220" s="18"/>
    </row>
    <row r="6221" spans="1:19" x14ac:dyDescent="0.25">
      <c r="A6221" s="9"/>
      <c r="O6221" s="18"/>
      <c r="P6221" s="18"/>
      <c r="Q6221" s="18"/>
      <c r="R6221" s="18"/>
      <c r="S6221" s="18"/>
    </row>
    <row r="6222" spans="1:19" x14ac:dyDescent="0.25">
      <c r="A6222" s="9"/>
      <c r="O6222" s="18"/>
      <c r="P6222" s="18"/>
      <c r="Q6222" s="18"/>
      <c r="R6222" s="18"/>
      <c r="S6222" s="18"/>
    </row>
    <row r="6223" spans="1:19" x14ac:dyDescent="0.25">
      <c r="A6223" s="9"/>
      <c r="O6223" s="18"/>
      <c r="P6223" s="18"/>
      <c r="Q6223" s="18"/>
      <c r="R6223" s="18"/>
      <c r="S6223" s="18"/>
    </row>
    <row r="6224" spans="1:19" x14ac:dyDescent="0.25">
      <c r="A6224" s="9"/>
      <c r="O6224" s="18"/>
      <c r="P6224" s="18"/>
      <c r="Q6224" s="18"/>
      <c r="R6224" s="18"/>
      <c r="S6224" s="18"/>
    </row>
    <row r="6225" spans="1:19" x14ac:dyDescent="0.25">
      <c r="A6225" s="9"/>
      <c r="O6225" s="18"/>
      <c r="P6225" s="18"/>
      <c r="Q6225" s="18"/>
      <c r="R6225" s="18"/>
      <c r="S6225" s="18"/>
    </row>
    <row r="6226" spans="1:19" x14ac:dyDescent="0.25">
      <c r="A6226" s="9"/>
      <c r="O6226" s="18"/>
      <c r="P6226" s="18"/>
      <c r="Q6226" s="18"/>
      <c r="R6226" s="18"/>
      <c r="S6226" s="18"/>
    </row>
    <row r="6227" spans="1:19" x14ac:dyDescent="0.25">
      <c r="A6227" s="9"/>
      <c r="O6227" s="18"/>
      <c r="P6227" s="18"/>
      <c r="Q6227" s="18"/>
      <c r="R6227" s="18"/>
      <c r="S6227" s="18"/>
    </row>
    <row r="6228" spans="1:19" x14ac:dyDescent="0.25">
      <c r="A6228" s="9"/>
      <c r="O6228" s="18"/>
      <c r="P6228" s="18"/>
      <c r="Q6228" s="18"/>
      <c r="R6228" s="18"/>
      <c r="S6228" s="18"/>
    </row>
    <row r="6229" spans="1:19" x14ac:dyDescent="0.25">
      <c r="A6229" s="9"/>
      <c r="O6229" s="18"/>
      <c r="P6229" s="18"/>
      <c r="Q6229" s="18"/>
      <c r="R6229" s="18"/>
      <c r="S6229" s="18"/>
    </row>
    <row r="6230" spans="1:19" x14ac:dyDescent="0.25">
      <c r="A6230" s="9"/>
      <c r="O6230" s="18"/>
      <c r="P6230" s="18"/>
      <c r="Q6230" s="18"/>
      <c r="R6230" s="18"/>
      <c r="S6230" s="18"/>
    </row>
    <row r="6231" spans="1:19" x14ac:dyDescent="0.25">
      <c r="A6231" s="9"/>
      <c r="O6231" s="18"/>
      <c r="P6231" s="18"/>
      <c r="Q6231" s="18"/>
      <c r="R6231" s="18"/>
      <c r="S6231" s="18"/>
    </row>
    <row r="6232" spans="1:19" x14ac:dyDescent="0.25">
      <c r="A6232" s="9"/>
      <c r="O6232" s="18"/>
      <c r="P6232" s="18"/>
      <c r="Q6232" s="18"/>
      <c r="R6232" s="18"/>
      <c r="S6232" s="18"/>
    </row>
    <row r="6233" spans="1:19" x14ac:dyDescent="0.25">
      <c r="A6233" s="9"/>
      <c r="O6233" s="18"/>
      <c r="P6233" s="18"/>
      <c r="Q6233" s="18"/>
      <c r="R6233" s="18"/>
      <c r="S6233" s="18"/>
    </row>
    <row r="6234" spans="1:19" x14ac:dyDescent="0.25">
      <c r="A6234" s="9"/>
      <c r="O6234" s="18"/>
      <c r="P6234" s="18"/>
      <c r="Q6234" s="18"/>
      <c r="R6234" s="18"/>
      <c r="S6234" s="18"/>
    </row>
    <row r="6235" spans="1:19" x14ac:dyDescent="0.25">
      <c r="A6235" s="9"/>
      <c r="O6235" s="18"/>
      <c r="P6235" s="18"/>
      <c r="Q6235" s="18"/>
      <c r="R6235" s="18"/>
      <c r="S6235" s="18"/>
    </row>
    <row r="6236" spans="1:19" x14ac:dyDescent="0.25">
      <c r="A6236" s="9"/>
      <c r="O6236" s="18"/>
      <c r="P6236" s="18"/>
      <c r="Q6236" s="18"/>
      <c r="R6236" s="18"/>
      <c r="S6236" s="18"/>
    </row>
    <row r="6237" spans="1:19" x14ac:dyDescent="0.25">
      <c r="A6237" s="9"/>
      <c r="O6237" s="18"/>
      <c r="P6237" s="18"/>
      <c r="Q6237" s="18"/>
      <c r="R6237" s="18"/>
      <c r="S6237" s="18"/>
    </row>
    <row r="6238" spans="1:19" x14ac:dyDescent="0.25">
      <c r="A6238" s="9"/>
      <c r="O6238" s="18"/>
      <c r="P6238" s="18"/>
      <c r="Q6238" s="18"/>
      <c r="R6238" s="18"/>
      <c r="S6238" s="18"/>
    </row>
    <row r="6239" spans="1:19" x14ac:dyDescent="0.25">
      <c r="A6239" s="9"/>
      <c r="O6239" s="18"/>
      <c r="P6239" s="18"/>
      <c r="Q6239" s="18"/>
      <c r="R6239" s="18"/>
      <c r="S6239" s="18"/>
    </row>
    <row r="6240" spans="1:19" x14ac:dyDescent="0.25">
      <c r="A6240" s="9"/>
      <c r="O6240" s="18"/>
      <c r="P6240" s="18"/>
      <c r="Q6240" s="18"/>
      <c r="R6240" s="18"/>
      <c r="S6240" s="18"/>
    </row>
    <row r="6241" spans="1:19" x14ac:dyDescent="0.25">
      <c r="A6241" s="9"/>
      <c r="O6241" s="18"/>
      <c r="P6241" s="18"/>
      <c r="Q6241" s="18"/>
      <c r="R6241" s="18"/>
      <c r="S6241" s="18"/>
    </row>
    <row r="6242" spans="1:19" x14ac:dyDescent="0.25">
      <c r="A6242" s="9"/>
      <c r="O6242" s="18"/>
      <c r="P6242" s="18"/>
      <c r="Q6242" s="18"/>
      <c r="R6242" s="18"/>
      <c r="S6242" s="18"/>
    </row>
    <row r="6243" spans="1:19" x14ac:dyDescent="0.25">
      <c r="A6243" s="9"/>
      <c r="O6243" s="18"/>
      <c r="P6243" s="18"/>
      <c r="Q6243" s="18"/>
      <c r="R6243" s="18"/>
      <c r="S6243" s="18"/>
    </row>
    <row r="6244" spans="1:19" x14ac:dyDescent="0.25">
      <c r="A6244" s="9"/>
      <c r="O6244" s="18"/>
      <c r="P6244" s="18"/>
      <c r="Q6244" s="18"/>
      <c r="R6244" s="18"/>
      <c r="S6244" s="18"/>
    </row>
    <row r="6245" spans="1:19" x14ac:dyDescent="0.25">
      <c r="A6245" s="9"/>
      <c r="O6245" s="18"/>
      <c r="P6245" s="18"/>
      <c r="Q6245" s="18"/>
      <c r="R6245" s="18"/>
      <c r="S6245" s="18"/>
    </row>
    <row r="6246" spans="1:19" x14ac:dyDescent="0.25">
      <c r="A6246" s="9"/>
      <c r="O6246" s="18"/>
      <c r="P6246" s="18"/>
      <c r="Q6246" s="18"/>
      <c r="R6246" s="18"/>
      <c r="S6246" s="18"/>
    </row>
    <row r="6247" spans="1:19" x14ac:dyDescent="0.25">
      <c r="A6247" s="9"/>
      <c r="O6247" s="18"/>
      <c r="P6247" s="18"/>
      <c r="Q6247" s="18"/>
      <c r="R6247" s="18"/>
      <c r="S6247" s="18"/>
    </row>
    <row r="6248" spans="1:19" x14ac:dyDescent="0.25">
      <c r="A6248" s="9"/>
      <c r="O6248" s="18"/>
      <c r="P6248" s="18"/>
      <c r="Q6248" s="18"/>
      <c r="R6248" s="18"/>
      <c r="S6248" s="18"/>
    </row>
    <row r="6249" spans="1:19" x14ac:dyDescent="0.25">
      <c r="A6249" s="9"/>
      <c r="O6249" s="18"/>
      <c r="P6249" s="18"/>
      <c r="Q6249" s="18"/>
      <c r="R6249" s="18"/>
      <c r="S6249" s="18"/>
    </row>
    <row r="6250" spans="1:19" x14ac:dyDescent="0.25">
      <c r="A6250" s="9"/>
      <c r="O6250" s="18"/>
      <c r="P6250" s="18"/>
      <c r="Q6250" s="18"/>
      <c r="R6250" s="18"/>
      <c r="S6250" s="18"/>
    </row>
    <row r="6251" spans="1:19" x14ac:dyDescent="0.25">
      <c r="A6251" s="9"/>
      <c r="O6251" s="18"/>
      <c r="P6251" s="18"/>
      <c r="Q6251" s="18"/>
      <c r="R6251" s="18"/>
      <c r="S6251" s="18"/>
    </row>
    <row r="6252" spans="1:19" x14ac:dyDescent="0.25">
      <c r="A6252" s="9"/>
      <c r="O6252" s="18"/>
      <c r="P6252" s="18"/>
      <c r="Q6252" s="18"/>
      <c r="R6252" s="18"/>
      <c r="S6252" s="18"/>
    </row>
    <row r="6253" spans="1:19" x14ac:dyDescent="0.25">
      <c r="A6253" s="9"/>
      <c r="O6253" s="18"/>
      <c r="P6253" s="18"/>
      <c r="Q6253" s="18"/>
      <c r="R6253" s="18"/>
      <c r="S6253" s="18"/>
    </row>
    <row r="6254" spans="1:19" x14ac:dyDescent="0.25">
      <c r="A6254" s="9"/>
      <c r="O6254" s="18"/>
      <c r="P6254" s="18"/>
      <c r="Q6254" s="18"/>
      <c r="R6254" s="18"/>
      <c r="S6254" s="18"/>
    </row>
    <row r="6255" spans="1:19" x14ac:dyDescent="0.25">
      <c r="A6255" s="9"/>
      <c r="O6255" s="18"/>
      <c r="P6255" s="18"/>
      <c r="Q6255" s="18"/>
      <c r="R6255" s="18"/>
      <c r="S6255" s="18"/>
    </row>
    <row r="6256" spans="1:19" x14ac:dyDescent="0.25">
      <c r="A6256" s="9"/>
      <c r="O6256" s="18"/>
      <c r="P6256" s="18"/>
      <c r="Q6256" s="18"/>
      <c r="R6256" s="18"/>
      <c r="S6256" s="18"/>
    </row>
    <row r="6257" spans="1:19" x14ac:dyDescent="0.25">
      <c r="A6257" s="9"/>
      <c r="O6257" s="18"/>
      <c r="P6257" s="18"/>
      <c r="Q6257" s="18"/>
      <c r="R6257" s="18"/>
      <c r="S6257" s="18"/>
    </row>
    <row r="6258" spans="1:19" x14ac:dyDescent="0.25">
      <c r="A6258" s="9"/>
      <c r="O6258" s="18"/>
      <c r="P6258" s="18"/>
      <c r="Q6258" s="18"/>
      <c r="R6258" s="18"/>
      <c r="S6258" s="18"/>
    </row>
    <row r="6259" spans="1:19" x14ac:dyDescent="0.25">
      <c r="A6259" s="9"/>
      <c r="O6259" s="18"/>
      <c r="P6259" s="18"/>
      <c r="Q6259" s="18"/>
      <c r="R6259" s="18"/>
      <c r="S6259" s="18"/>
    </row>
    <row r="6260" spans="1:19" x14ac:dyDescent="0.25">
      <c r="A6260" s="9"/>
      <c r="O6260" s="18"/>
      <c r="P6260" s="18"/>
      <c r="Q6260" s="18"/>
      <c r="R6260" s="18"/>
      <c r="S6260" s="18"/>
    </row>
    <row r="6261" spans="1:19" x14ac:dyDescent="0.25">
      <c r="A6261" s="9"/>
      <c r="O6261" s="18"/>
      <c r="P6261" s="18"/>
      <c r="Q6261" s="18"/>
      <c r="R6261" s="18"/>
      <c r="S6261" s="18"/>
    </row>
    <row r="6262" spans="1:19" x14ac:dyDescent="0.25">
      <c r="A6262" s="9"/>
      <c r="O6262" s="18"/>
      <c r="P6262" s="18"/>
      <c r="Q6262" s="18"/>
      <c r="R6262" s="18"/>
      <c r="S6262" s="18"/>
    </row>
    <row r="6263" spans="1:19" x14ac:dyDescent="0.25">
      <c r="A6263" s="9"/>
      <c r="O6263" s="18"/>
      <c r="P6263" s="18"/>
      <c r="Q6263" s="18"/>
      <c r="R6263" s="18"/>
      <c r="S6263" s="18"/>
    </row>
    <row r="6264" spans="1:19" x14ac:dyDescent="0.25">
      <c r="A6264" s="9"/>
      <c r="O6264" s="18"/>
      <c r="P6264" s="18"/>
      <c r="Q6264" s="18"/>
      <c r="R6264" s="18"/>
      <c r="S6264" s="18"/>
    </row>
    <row r="6265" spans="1:19" x14ac:dyDescent="0.25">
      <c r="A6265" s="9"/>
      <c r="O6265" s="18"/>
      <c r="P6265" s="18"/>
      <c r="Q6265" s="18"/>
      <c r="R6265" s="18"/>
      <c r="S6265" s="18"/>
    </row>
    <row r="6266" spans="1:19" x14ac:dyDescent="0.25">
      <c r="A6266" s="9"/>
      <c r="O6266" s="18"/>
      <c r="P6266" s="18"/>
      <c r="Q6266" s="18"/>
      <c r="R6266" s="18"/>
      <c r="S6266" s="18"/>
    </row>
    <row r="6267" spans="1:19" x14ac:dyDescent="0.25">
      <c r="A6267" s="9"/>
      <c r="O6267" s="18"/>
      <c r="P6267" s="18"/>
      <c r="Q6267" s="18"/>
      <c r="R6267" s="18"/>
      <c r="S6267" s="18"/>
    </row>
    <row r="6268" spans="1:19" x14ac:dyDescent="0.25">
      <c r="A6268" s="9"/>
      <c r="O6268" s="18"/>
      <c r="P6268" s="18"/>
      <c r="Q6268" s="18"/>
      <c r="R6268" s="18"/>
      <c r="S6268" s="18"/>
    </row>
    <row r="6269" spans="1:19" x14ac:dyDescent="0.25">
      <c r="A6269" s="9"/>
      <c r="O6269" s="18"/>
      <c r="P6269" s="18"/>
      <c r="Q6269" s="18"/>
      <c r="R6269" s="18"/>
      <c r="S6269" s="18"/>
    </row>
    <row r="6270" spans="1:19" x14ac:dyDescent="0.25">
      <c r="A6270" s="9"/>
      <c r="O6270" s="18"/>
      <c r="P6270" s="18"/>
      <c r="Q6270" s="18"/>
      <c r="R6270" s="18"/>
      <c r="S6270" s="18"/>
    </row>
    <row r="6271" spans="1:19" x14ac:dyDescent="0.25">
      <c r="A6271" s="9"/>
      <c r="O6271" s="18"/>
      <c r="P6271" s="18"/>
      <c r="Q6271" s="18"/>
      <c r="R6271" s="18"/>
      <c r="S6271" s="18"/>
    </row>
    <row r="6272" spans="1:19" x14ac:dyDescent="0.25">
      <c r="A6272" s="9"/>
      <c r="O6272" s="18"/>
      <c r="P6272" s="18"/>
      <c r="Q6272" s="18"/>
      <c r="R6272" s="18"/>
      <c r="S6272" s="18"/>
    </row>
    <row r="6273" spans="1:19" x14ac:dyDescent="0.25">
      <c r="A6273" s="9"/>
      <c r="O6273" s="18"/>
      <c r="P6273" s="18"/>
      <c r="Q6273" s="18"/>
      <c r="R6273" s="18"/>
      <c r="S6273" s="18"/>
    </row>
    <row r="6274" spans="1:19" x14ac:dyDescent="0.25">
      <c r="A6274" s="9"/>
      <c r="O6274" s="18"/>
      <c r="P6274" s="18"/>
      <c r="Q6274" s="18"/>
      <c r="R6274" s="18"/>
      <c r="S6274" s="18"/>
    </row>
    <row r="6275" spans="1:19" x14ac:dyDescent="0.25">
      <c r="A6275" s="9"/>
      <c r="O6275" s="18"/>
      <c r="P6275" s="18"/>
      <c r="Q6275" s="18"/>
      <c r="R6275" s="18"/>
      <c r="S6275" s="18"/>
    </row>
    <row r="6276" spans="1:19" x14ac:dyDescent="0.25">
      <c r="A6276" s="9"/>
      <c r="O6276" s="18"/>
      <c r="P6276" s="18"/>
      <c r="Q6276" s="18"/>
      <c r="R6276" s="18"/>
      <c r="S6276" s="18"/>
    </row>
    <row r="6277" spans="1:19" x14ac:dyDescent="0.25">
      <c r="A6277" s="9"/>
      <c r="O6277" s="18"/>
      <c r="P6277" s="18"/>
      <c r="Q6277" s="18"/>
      <c r="R6277" s="18"/>
      <c r="S6277" s="18"/>
    </row>
    <row r="6278" spans="1:19" x14ac:dyDescent="0.25">
      <c r="A6278" s="9"/>
      <c r="O6278" s="18"/>
      <c r="P6278" s="18"/>
      <c r="Q6278" s="18"/>
      <c r="R6278" s="18"/>
      <c r="S6278" s="18"/>
    </row>
    <row r="6279" spans="1:19" x14ac:dyDescent="0.25">
      <c r="A6279" s="9"/>
      <c r="O6279" s="18"/>
      <c r="P6279" s="18"/>
      <c r="Q6279" s="18"/>
      <c r="R6279" s="18"/>
      <c r="S6279" s="18"/>
    </row>
    <row r="6280" spans="1:19" x14ac:dyDescent="0.25">
      <c r="A6280" s="9"/>
      <c r="O6280" s="18"/>
      <c r="P6280" s="18"/>
      <c r="Q6280" s="18"/>
      <c r="R6280" s="18"/>
      <c r="S6280" s="18"/>
    </row>
    <row r="6281" spans="1:19" x14ac:dyDescent="0.25">
      <c r="A6281" s="9"/>
      <c r="O6281" s="18"/>
      <c r="P6281" s="18"/>
      <c r="Q6281" s="18"/>
      <c r="R6281" s="18"/>
      <c r="S6281" s="18"/>
    </row>
    <row r="6282" spans="1:19" x14ac:dyDescent="0.25">
      <c r="A6282" s="9"/>
      <c r="O6282" s="18"/>
      <c r="P6282" s="18"/>
      <c r="Q6282" s="18"/>
      <c r="R6282" s="18"/>
      <c r="S6282" s="18"/>
    </row>
    <row r="6283" spans="1:19" x14ac:dyDescent="0.25">
      <c r="A6283" s="9"/>
      <c r="O6283" s="18"/>
      <c r="P6283" s="18"/>
      <c r="Q6283" s="18"/>
      <c r="R6283" s="18"/>
      <c r="S6283" s="18"/>
    </row>
    <row r="6284" spans="1:19" x14ac:dyDescent="0.25">
      <c r="A6284" s="9"/>
      <c r="O6284" s="18"/>
      <c r="P6284" s="18"/>
      <c r="Q6284" s="18"/>
      <c r="R6284" s="18"/>
      <c r="S6284" s="18"/>
    </row>
    <row r="6285" spans="1:19" x14ac:dyDescent="0.25">
      <c r="A6285" s="9"/>
      <c r="O6285" s="18"/>
      <c r="P6285" s="18"/>
      <c r="Q6285" s="18"/>
      <c r="R6285" s="18"/>
      <c r="S6285" s="18"/>
    </row>
    <row r="6286" spans="1:19" x14ac:dyDescent="0.25">
      <c r="A6286" s="9"/>
      <c r="O6286" s="18"/>
      <c r="P6286" s="18"/>
      <c r="Q6286" s="18"/>
      <c r="R6286" s="18"/>
      <c r="S6286" s="18"/>
    </row>
    <row r="6287" spans="1:19" x14ac:dyDescent="0.25">
      <c r="A6287" s="9"/>
      <c r="O6287" s="18"/>
      <c r="P6287" s="18"/>
      <c r="Q6287" s="18"/>
      <c r="R6287" s="18"/>
      <c r="S6287" s="18"/>
    </row>
    <row r="6288" spans="1:19" x14ac:dyDescent="0.25">
      <c r="A6288" s="9"/>
      <c r="O6288" s="18"/>
      <c r="P6288" s="18"/>
      <c r="Q6288" s="18"/>
      <c r="R6288" s="18"/>
      <c r="S6288" s="18"/>
    </row>
    <row r="6289" spans="1:19" x14ac:dyDescent="0.25">
      <c r="A6289" s="9"/>
      <c r="O6289" s="18"/>
      <c r="P6289" s="18"/>
      <c r="Q6289" s="18"/>
      <c r="R6289" s="18"/>
      <c r="S6289" s="18"/>
    </row>
    <row r="6290" spans="1:19" x14ac:dyDescent="0.25">
      <c r="A6290" s="9"/>
      <c r="O6290" s="18"/>
      <c r="P6290" s="18"/>
      <c r="Q6290" s="18"/>
      <c r="R6290" s="18"/>
      <c r="S6290" s="18"/>
    </row>
    <row r="6291" spans="1:19" x14ac:dyDescent="0.25">
      <c r="A6291" s="9"/>
      <c r="O6291" s="18"/>
      <c r="P6291" s="18"/>
      <c r="Q6291" s="18"/>
      <c r="R6291" s="18"/>
      <c r="S6291" s="18"/>
    </row>
    <row r="6292" spans="1:19" x14ac:dyDescent="0.25">
      <c r="A6292" s="9"/>
      <c r="O6292" s="18"/>
      <c r="P6292" s="18"/>
      <c r="Q6292" s="18"/>
      <c r="R6292" s="18"/>
      <c r="S6292" s="18"/>
    </row>
    <row r="6293" spans="1:19" x14ac:dyDescent="0.25">
      <c r="A6293" s="9"/>
      <c r="O6293" s="18"/>
      <c r="P6293" s="18"/>
      <c r="Q6293" s="18"/>
      <c r="R6293" s="18"/>
      <c r="S6293" s="18"/>
    </row>
    <row r="6294" spans="1:19" x14ac:dyDescent="0.25">
      <c r="A6294" s="9"/>
      <c r="O6294" s="18"/>
      <c r="P6294" s="18"/>
      <c r="Q6294" s="18"/>
      <c r="R6294" s="18"/>
      <c r="S6294" s="18"/>
    </row>
    <row r="6295" spans="1:19" x14ac:dyDescent="0.25">
      <c r="A6295" s="9"/>
      <c r="O6295" s="18"/>
      <c r="P6295" s="18"/>
      <c r="Q6295" s="18"/>
      <c r="R6295" s="18"/>
      <c r="S6295" s="18"/>
    </row>
    <row r="6296" spans="1:19" x14ac:dyDescent="0.25">
      <c r="A6296" s="9"/>
      <c r="O6296" s="18"/>
      <c r="P6296" s="18"/>
      <c r="Q6296" s="18"/>
      <c r="R6296" s="18"/>
      <c r="S6296" s="18"/>
    </row>
    <row r="6297" spans="1:19" x14ac:dyDescent="0.25">
      <c r="A6297" s="9"/>
      <c r="O6297" s="18"/>
      <c r="P6297" s="18"/>
      <c r="Q6297" s="18"/>
      <c r="R6297" s="18"/>
      <c r="S6297" s="18"/>
    </row>
    <row r="6298" spans="1:19" x14ac:dyDescent="0.25">
      <c r="A6298" s="9"/>
      <c r="O6298" s="18"/>
      <c r="P6298" s="18"/>
      <c r="Q6298" s="18"/>
      <c r="R6298" s="18"/>
      <c r="S6298" s="18"/>
    </row>
    <row r="6299" spans="1:19" x14ac:dyDescent="0.25">
      <c r="A6299" s="9"/>
      <c r="O6299" s="18"/>
      <c r="P6299" s="18"/>
      <c r="Q6299" s="18"/>
      <c r="R6299" s="18"/>
      <c r="S6299" s="18"/>
    </row>
    <row r="6300" spans="1:19" x14ac:dyDescent="0.25">
      <c r="A6300" s="9"/>
      <c r="O6300" s="18"/>
      <c r="P6300" s="18"/>
      <c r="Q6300" s="18"/>
      <c r="R6300" s="18"/>
      <c r="S6300" s="18"/>
    </row>
    <row r="6301" spans="1:19" x14ac:dyDescent="0.25">
      <c r="A6301" s="9"/>
      <c r="O6301" s="18"/>
      <c r="P6301" s="18"/>
      <c r="Q6301" s="18"/>
      <c r="R6301" s="18"/>
      <c r="S6301" s="18"/>
    </row>
    <row r="6302" spans="1:19" x14ac:dyDescent="0.25">
      <c r="A6302" s="9"/>
      <c r="O6302" s="18"/>
      <c r="P6302" s="18"/>
      <c r="Q6302" s="18"/>
      <c r="R6302" s="18"/>
      <c r="S6302" s="18"/>
    </row>
    <row r="6303" spans="1:19" x14ac:dyDescent="0.25">
      <c r="A6303" s="9"/>
      <c r="O6303" s="18"/>
      <c r="P6303" s="18"/>
      <c r="Q6303" s="18"/>
      <c r="R6303" s="18"/>
      <c r="S6303" s="18"/>
    </row>
    <row r="6304" spans="1:19" x14ac:dyDescent="0.25">
      <c r="A6304" s="9"/>
      <c r="O6304" s="18"/>
      <c r="P6304" s="18"/>
      <c r="Q6304" s="18"/>
      <c r="R6304" s="18"/>
      <c r="S6304" s="18"/>
    </row>
    <row r="6305" spans="1:19" x14ac:dyDescent="0.25">
      <c r="A6305" s="9"/>
      <c r="O6305" s="18"/>
      <c r="P6305" s="18"/>
      <c r="Q6305" s="18"/>
      <c r="R6305" s="18"/>
      <c r="S6305" s="18"/>
    </row>
    <row r="6306" spans="1:19" x14ac:dyDescent="0.25">
      <c r="A6306" s="9"/>
      <c r="O6306" s="18"/>
      <c r="P6306" s="18"/>
      <c r="Q6306" s="18"/>
      <c r="R6306" s="18"/>
      <c r="S6306" s="18"/>
    </row>
    <row r="6307" spans="1:19" x14ac:dyDescent="0.25">
      <c r="A6307" s="9"/>
      <c r="O6307" s="18"/>
      <c r="P6307" s="18"/>
      <c r="Q6307" s="18"/>
      <c r="R6307" s="18"/>
      <c r="S6307" s="18"/>
    </row>
    <row r="6308" spans="1:19" x14ac:dyDescent="0.25">
      <c r="A6308" s="9"/>
      <c r="O6308" s="18"/>
      <c r="P6308" s="18"/>
      <c r="Q6308" s="18"/>
      <c r="R6308" s="18"/>
      <c r="S6308" s="18"/>
    </row>
    <row r="6309" spans="1:19" x14ac:dyDescent="0.25">
      <c r="A6309" s="9"/>
      <c r="O6309" s="18"/>
      <c r="P6309" s="18"/>
      <c r="Q6309" s="18"/>
      <c r="R6309" s="18"/>
      <c r="S6309" s="18"/>
    </row>
    <row r="6310" spans="1:19" x14ac:dyDescent="0.25">
      <c r="A6310" s="9"/>
      <c r="O6310" s="18"/>
      <c r="P6310" s="18"/>
      <c r="Q6310" s="18"/>
      <c r="R6310" s="18"/>
      <c r="S6310" s="18"/>
    </row>
    <row r="6311" spans="1:19" x14ac:dyDescent="0.25">
      <c r="A6311" s="9"/>
      <c r="O6311" s="18"/>
      <c r="P6311" s="18"/>
      <c r="Q6311" s="18"/>
      <c r="R6311" s="18"/>
      <c r="S6311" s="18"/>
    </row>
    <row r="6312" spans="1:19" x14ac:dyDescent="0.25">
      <c r="A6312" s="9"/>
      <c r="O6312" s="18"/>
      <c r="P6312" s="18"/>
      <c r="Q6312" s="18"/>
      <c r="R6312" s="18"/>
      <c r="S6312" s="18"/>
    </row>
    <row r="6313" spans="1:19" x14ac:dyDescent="0.25">
      <c r="A6313" s="9"/>
      <c r="O6313" s="18"/>
      <c r="P6313" s="18"/>
      <c r="Q6313" s="18"/>
      <c r="R6313" s="18"/>
      <c r="S6313" s="18"/>
    </row>
    <row r="6314" spans="1:19" x14ac:dyDescent="0.25">
      <c r="A6314" s="9"/>
      <c r="O6314" s="18"/>
      <c r="P6314" s="18"/>
      <c r="Q6314" s="18"/>
      <c r="R6314" s="18"/>
      <c r="S6314" s="18"/>
    </row>
    <row r="6315" spans="1:19" x14ac:dyDescent="0.25">
      <c r="A6315" s="9"/>
      <c r="O6315" s="18"/>
      <c r="P6315" s="18"/>
      <c r="Q6315" s="18"/>
      <c r="R6315" s="18"/>
      <c r="S6315" s="18"/>
    </row>
    <row r="6316" spans="1:19" x14ac:dyDescent="0.25">
      <c r="A6316" s="9"/>
      <c r="O6316" s="18"/>
      <c r="P6316" s="18"/>
      <c r="Q6316" s="18"/>
      <c r="R6316" s="18"/>
      <c r="S6316" s="18"/>
    </row>
    <row r="6317" spans="1:19" x14ac:dyDescent="0.25">
      <c r="A6317" s="9"/>
      <c r="O6317" s="18"/>
      <c r="P6317" s="18"/>
      <c r="Q6317" s="18"/>
      <c r="R6317" s="18"/>
      <c r="S6317" s="18"/>
    </row>
    <row r="6318" spans="1:19" x14ac:dyDescent="0.25">
      <c r="A6318" s="9"/>
      <c r="O6318" s="18"/>
      <c r="P6318" s="18"/>
      <c r="Q6318" s="18"/>
      <c r="R6318" s="18"/>
      <c r="S6318" s="18"/>
    </row>
    <row r="6319" spans="1:19" x14ac:dyDescent="0.25">
      <c r="A6319" s="9"/>
      <c r="O6319" s="18"/>
      <c r="P6319" s="18"/>
      <c r="Q6319" s="18"/>
      <c r="R6319" s="18"/>
      <c r="S6319" s="18"/>
    </row>
    <row r="6320" spans="1:19" x14ac:dyDescent="0.25">
      <c r="A6320" s="9"/>
      <c r="O6320" s="18"/>
      <c r="P6320" s="18"/>
      <c r="Q6320" s="18"/>
      <c r="R6320" s="18"/>
      <c r="S6320" s="18"/>
    </row>
    <row r="6321" spans="1:19" x14ac:dyDescent="0.25">
      <c r="A6321" s="9"/>
      <c r="O6321" s="18"/>
      <c r="P6321" s="18"/>
      <c r="Q6321" s="18"/>
      <c r="R6321" s="18"/>
      <c r="S6321" s="18"/>
    </row>
    <row r="6322" spans="1:19" x14ac:dyDescent="0.25">
      <c r="A6322" s="9"/>
      <c r="O6322" s="18"/>
      <c r="P6322" s="18"/>
      <c r="Q6322" s="18"/>
      <c r="R6322" s="18"/>
      <c r="S6322" s="18"/>
    </row>
    <row r="6323" spans="1:19" x14ac:dyDescent="0.25">
      <c r="A6323" s="9"/>
      <c r="O6323" s="18"/>
      <c r="P6323" s="18"/>
      <c r="Q6323" s="18"/>
      <c r="R6323" s="18"/>
      <c r="S6323" s="18"/>
    </row>
    <row r="6324" spans="1:19" x14ac:dyDescent="0.25">
      <c r="A6324" s="9"/>
      <c r="O6324" s="18"/>
      <c r="P6324" s="18"/>
      <c r="Q6324" s="18"/>
      <c r="R6324" s="18"/>
      <c r="S6324" s="18"/>
    </row>
    <row r="6325" spans="1:19" x14ac:dyDescent="0.25">
      <c r="A6325" s="9"/>
      <c r="O6325" s="18"/>
      <c r="P6325" s="18"/>
      <c r="Q6325" s="18"/>
      <c r="R6325" s="18"/>
      <c r="S6325" s="18"/>
    </row>
    <row r="6326" spans="1:19" x14ac:dyDescent="0.25">
      <c r="A6326" s="9"/>
      <c r="O6326" s="18"/>
      <c r="P6326" s="18"/>
      <c r="Q6326" s="18"/>
      <c r="R6326" s="18"/>
      <c r="S6326" s="18"/>
    </row>
    <row r="6327" spans="1:19" x14ac:dyDescent="0.25">
      <c r="A6327" s="9"/>
      <c r="O6327" s="18"/>
      <c r="P6327" s="18"/>
      <c r="Q6327" s="18"/>
      <c r="R6327" s="18"/>
      <c r="S6327" s="18"/>
    </row>
    <row r="6328" spans="1:19" x14ac:dyDescent="0.25">
      <c r="A6328" s="9"/>
      <c r="O6328" s="18"/>
      <c r="P6328" s="18"/>
      <c r="Q6328" s="18"/>
      <c r="R6328" s="18"/>
      <c r="S6328" s="18"/>
    </row>
    <row r="6329" spans="1:19" x14ac:dyDescent="0.25">
      <c r="A6329" s="9"/>
      <c r="O6329" s="18"/>
      <c r="P6329" s="18"/>
      <c r="Q6329" s="18"/>
      <c r="R6329" s="18"/>
      <c r="S6329" s="18"/>
    </row>
    <row r="6330" spans="1:19" x14ac:dyDescent="0.25">
      <c r="A6330" s="9"/>
      <c r="O6330" s="18"/>
      <c r="P6330" s="18"/>
      <c r="Q6330" s="18"/>
      <c r="R6330" s="18"/>
      <c r="S6330" s="18"/>
    </row>
    <row r="6331" spans="1:19" x14ac:dyDescent="0.25">
      <c r="A6331" s="9"/>
      <c r="O6331" s="18"/>
      <c r="P6331" s="18"/>
      <c r="Q6331" s="18"/>
      <c r="R6331" s="18"/>
      <c r="S6331" s="18"/>
    </row>
    <row r="6332" spans="1:19" x14ac:dyDescent="0.25">
      <c r="A6332" s="9"/>
      <c r="O6332" s="18"/>
      <c r="P6332" s="18"/>
      <c r="Q6332" s="18"/>
      <c r="R6332" s="18"/>
      <c r="S6332" s="18"/>
    </row>
    <row r="6333" spans="1:19" x14ac:dyDescent="0.25">
      <c r="A6333" s="9"/>
      <c r="O6333" s="18"/>
      <c r="P6333" s="18"/>
      <c r="Q6333" s="18"/>
      <c r="R6333" s="18"/>
      <c r="S6333" s="18"/>
    </row>
    <row r="6334" spans="1:19" x14ac:dyDescent="0.25">
      <c r="A6334" s="9"/>
      <c r="O6334" s="18"/>
      <c r="P6334" s="18"/>
      <c r="Q6334" s="18"/>
      <c r="R6334" s="18"/>
      <c r="S6334" s="18"/>
    </row>
    <row r="6335" spans="1:19" x14ac:dyDescent="0.25">
      <c r="A6335" s="9"/>
      <c r="O6335" s="18"/>
      <c r="P6335" s="18"/>
      <c r="Q6335" s="18"/>
      <c r="R6335" s="18"/>
      <c r="S6335" s="18"/>
    </row>
    <row r="6336" spans="1:19" x14ac:dyDescent="0.25">
      <c r="A6336" s="9"/>
      <c r="O6336" s="18"/>
      <c r="P6336" s="18"/>
      <c r="Q6336" s="18"/>
      <c r="R6336" s="18"/>
      <c r="S6336" s="18"/>
    </row>
    <row r="6337" spans="1:19" x14ac:dyDescent="0.25">
      <c r="A6337" s="9"/>
      <c r="O6337" s="18"/>
      <c r="P6337" s="18"/>
      <c r="Q6337" s="18"/>
      <c r="R6337" s="18"/>
      <c r="S6337" s="18"/>
    </row>
    <row r="6338" spans="1:19" x14ac:dyDescent="0.25">
      <c r="A6338" s="9"/>
      <c r="O6338" s="18"/>
      <c r="P6338" s="18"/>
      <c r="Q6338" s="18"/>
      <c r="R6338" s="18"/>
      <c r="S6338" s="18"/>
    </row>
    <row r="6339" spans="1:19" x14ac:dyDescent="0.25">
      <c r="A6339" s="9"/>
      <c r="O6339" s="18"/>
      <c r="P6339" s="18"/>
      <c r="Q6339" s="18"/>
      <c r="R6339" s="18"/>
      <c r="S6339" s="18"/>
    </row>
    <row r="6340" spans="1:19" x14ac:dyDescent="0.25">
      <c r="A6340" s="9"/>
      <c r="O6340" s="18"/>
      <c r="P6340" s="18"/>
      <c r="Q6340" s="18"/>
      <c r="R6340" s="18"/>
      <c r="S6340" s="18"/>
    </row>
    <row r="6341" spans="1:19" x14ac:dyDescent="0.25">
      <c r="A6341" s="9"/>
      <c r="O6341" s="18"/>
      <c r="P6341" s="18"/>
      <c r="Q6341" s="18"/>
      <c r="R6341" s="18"/>
      <c r="S6341" s="18"/>
    </row>
    <row r="6342" spans="1:19" x14ac:dyDescent="0.25">
      <c r="A6342" s="9"/>
      <c r="O6342" s="18"/>
      <c r="P6342" s="18"/>
      <c r="Q6342" s="18"/>
      <c r="R6342" s="18"/>
      <c r="S6342" s="18"/>
    </row>
    <row r="6343" spans="1:19" x14ac:dyDescent="0.25">
      <c r="A6343" s="9"/>
      <c r="O6343" s="18"/>
      <c r="P6343" s="18"/>
      <c r="Q6343" s="18"/>
      <c r="R6343" s="18"/>
      <c r="S6343" s="18"/>
    </row>
    <row r="6344" spans="1:19" x14ac:dyDescent="0.25">
      <c r="A6344" s="9"/>
      <c r="O6344" s="18"/>
      <c r="P6344" s="18"/>
      <c r="Q6344" s="18"/>
      <c r="R6344" s="18"/>
      <c r="S6344" s="18"/>
    </row>
    <row r="6345" spans="1:19" x14ac:dyDescent="0.25">
      <c r="A6345" s="9"/>
      <c r="O6345" s="18"/>
      <c r="P6345" s="18"/>
      <c r="Q6345" s="18"/>
      <c r="R6345" s="18"/>
      <c r="S6345" s="18"/>
    </row>
    <row r="6346" spans="1:19" x14ac:dyDescent="0.25">
      <c r="A6346" s="9"/>
      <c r="O6346" s="18"/>
      <c r="P6346" s="18"/>
      <c r="Q6346" s="18"/>
      <c r="R6346" s="18"/>
      <c r="S6346" s="18"/>
    </row>
    <row r="6347" spans="1:19" x14ac:dyDescent="0.25">
      <c r="A6347" s="9"/>
      <c r="O6347" s="18"/>
      <c r="P6347" s="18"/>
      <c r="Q6347" s="18"/>
      <c r="R6347" s="18"/>
      <c r="S6347" s="18"/>
    </row>
    <row r="6348" spans="1:19" x14ac:dyDescent="0.25">
      <c r="A6348" s="9"/>
      <c r="O6348" s="18"/>
      <c r="P6348" s="18"/>
      <c r="Q6348" s="18"/>
      <c r="R6348" s="18"/>
      <c r="S6348" s="18"/>
    </row>
    <row r="6349" spans="1:19" x14ac:dyDescent="0.25">
      <c r="A6349" s="9"/>
      <c r="O6349" s="18"/>
      <c r="P6349" s="18"/>
      <c r="Q6349" s="18"/>
      <c r="R6349" s="18"/>
      <c r="S6349" s="18"/>
    </row>
    <row r="6350" spans="1:19" x14ac:dyDescent="0.25">
      <c r="A6350" s="9"/>
      <c r="O6350" s="18"/>
      <c r="P6350" s="18"/>
      <c r="Q6350" s="18"/>
      <c r="R6350" s="18"/>
      <c r="S6350" s="18"/>
    </row>
    <row r="6351" spans="1:19" x14ac:dyDescent="0.25">
      <c r="A6351" s="9"/>
      <c r="O6351" s="18"/>
      <c r="P6351" s="18"/>
      <c r="Q6351" s="18"/>
      <c r="R6351" s="18"/>
      <c r="S6351" s="18"/>
    </row>
    <row r="6352" spans="1:19" x14ac:dyDescent="0.25">
      <c r="A6352" s="9"/>
      <c r="O6352" s="18"/>
      <c r="P6352" s="18"/>
      <c r="Q6352" s="18"/>
      <c r="R6352" s="18"/>
      <c r="S6352" s="18"/>
    </row>
    <row r="6353" spans="1:19" x14ac:dyDescent="0.25">
      <c r="A6353" s="9"/>
      <c r="O6353" s="18"/>
      <c r="P6353" s="18"/>
      <c r="Q6353" s="18"/>
      <c r="R6353" s="18"/>
      <c r="S6353" s="18"/>
    </row>
    <row r="6354" spans="1:19" x14ac:dyDescent="0.25">
      <c r="A6354" s="9"/>
      <c r="O6354" s="18"/>
      <c r="P6354" s="18"/>
      <c r="Q6354" s="18"/>
      <c r="R6354" s="18"/>
      <c r="S6354" s="18"/>
    </row>
    <row r="6355" spans="1:19" x14ac:dyDescent="0.25">
      <c r="A6355" s="9"/>
      <c r="O6355" s="18"/>
      <c r="P6355" s="18"/>
      <c r="Q6355" s="18"/>
      <c r="R6355" s="18"/>
      <c r="S6355" s="18"/>
    </row>
    <row r="6356" spans="1:19" x14ac:dyDescent="0.25">
      <c r="A6356" s="9"/>
      <c r="O6356" s="18"/>
      <c r="P6356" s="18"/>
      <c r="Q6356" s="18"/>
      <c r="R6356" s="18"/>
      <c r="S6356" s="18"/>
    </row>
    <row r="6357" spans="1:19" x14ac:dyDescent="0.25">
      <c r="A6357" s="9"/>
      <c r="O6357" s="18"/>
      <c r="P6357" s="18"/>
      <c r="Q6357" s="18"/>
      <c r="R6357" s="18"/>
      <c r="S6357" s="18"/>
    </row>
    <row r="6358" spans="1:19" x14ac:dyDescent="0.25">
      <c r="A6358" s="9"/>
      <c r="O6358" s="18"/>
      <c r="P6358" s="18"/>
      <c r="Q6358" s="18"/>
      <c r="R6358" s="18"/>
      <c r="S6358" s="18"/>
    </row>
    <row r="6359" spans="1:19" x14ac:dyDescent="0.25">
      <c r="A6359" s="9"/>
      <c r="O6359" s="18"/>
      <c r="P6359" s="18"/>
      <c r="Q6359" s="18"/>
      <c r="R6359" s="18"/>
      <c r="S6359" s="18"/>
    </row>
    <row r="6360" spans="1:19" x14ac:dyDescent="0.25">
      <c r="A6360" s="9"/>
      <c r="O6360" s="18"/>
      <c r="P6360" s="18"/>
      <c r="Q6360" s="18"/>
      <c r="R6360" s="18"/>
      <c r="S6360" s="18"/>
    </row>
    <row r="6361" spans="1:19" x14ac:dyDescent="0.25">
      <c r="A6361" s="9"/>
      <c r="O6361" s="18"/>
      <c r="P6361" s="18"/>
      <c r="Q6361" s="18"/>
      <c r="R6361" s="18"/>
      <c r="S6361" s="18"/>
    </row>
    <row r="6362" spans="1:19" x14ac:dyDescent="0.25">
      <c r="A6362" s="9"/>
      <c r="O6362" s="18"/>
      <c r="P6362" s="18"/>
      <c r="Q6362" s="18"/>
      <c r="R6362" s="18"/>
      <c r="S6362" s="18"/>
    </row>
    <row r="6363" spans="1:19" x14ac:dyDescent="0.25">
      <c r="A6363" s="9"/>
      <c r="O6363" s="18"/>
      <c r="P6363" s="18"/>
      <c r="Q6363" s="18"/>
      <c r="R6363" s="18"/>
      <c r="S6363" s="18"/>
    </row>
    <row r="6364" spans="1:19" x14ac:dyDescent="0.25">
      <c r="A6364" s="9"/>
      <c r="O6364" s="18"/>
      <c r="P6364" s="18"/>
      <c r="Q6364" s="18"/>
      <c r="R6364" s="18"/>
      <c r="S6364" s="18"/>
    </row>
    <row r="6365" spans="1:19" x14ac:dyDescent="0.25">
      <c r="A6365" s="9"/>
      <c r="O6365" s="18"/>
      <c r="P6365" s="18"/>
      <c r="Q6365" s="18"/>
      <c r="R6365" s="18"/>
      <c r="S6365" s="18"/>
    </row>
    <row r="6366" spans="1:19" x14ac:dyDescent="0.25">
      <c r="A6366" s="9"/>
      <c r="O6366" s="18"/>
      <c r="P6366" s="18"/>
      <c r="Q6366" s="18"/>
      <c r="R6366" s="18"/>
      <c r="S6366" s="18"/>
    </row>
    <row r="6367" spans="1:19" x14ac:dyDescent="0.25">
      <c r="A6367" s="9"/>
      <c r="O6367" s="18"/>
      <c r="P6367" s="18"/>
      <c r="Q6367" s="18"/>
      <c r="R6367" s="18"/>
      <c r="S6367" s="18"/>
    </row>
    <row r="6368" spans="1:19" x14ac:dyDescent="0.25">
      <c r="A6368" s="9"/>
      <c r="O6368" s="18"/>
      <c r="P6368" s="18"/>
      <c r="Q6368" s="18"/>
      <c r="R6368" s="18"/>
      <c r="S6368" s="18"/>
    </row>
    <row r="6369" spans="1:19" x14ac:dyDescent="0.25">
      <c r="A6369" s="9"/>
      <c r="O6369" s="18"/>
      <c r="P6369" s="18"/>
      <c r="Q6369" s="18"/>
      <c r="R6369" s="18"/>
      <c r="S6369" s="18"/>
    </row>
    <row r="6370" spans="1:19" x14ac:dyDescent="0.25">
      <c r="A6370" s="9"/>
      <c r="O6370" s="18"/>
      <c r="P6370" s="18"/>
      <c r="Q6370" s="18"/>
      <c r="R6370" s="18"/>
      <c r="S6370" s="18"/>
    </row>
    <row r="6371" spans="1:19" x14ac:dyDescent="0.25">
      <c r="A6371" s="9"/>
      <c r="O6371" s="18"/>
      <c r="P6371" s="18"/>
      <c r="Q6371" s="18"/>
      <c r="R6371" s="18"/>
      <c r="S6371" s="18"/>
    </row>
    <row r="6372" spans="1:19" x14ac:dyDescent="0.25">
      <c r="A6372" s="9"/>
      <c r="O6372" s="18"/>
      <c r="P6372" s="18"/>
      <c r="Q6372" s="18"/>
      <c r="R6372" s="18"/>
      <c r="S6372" s="18"/>
    </row>
    <row r="6373" spans="1:19" x14ac:dyDescent="0.25">
      <c r="A6373" s="9"/>
      <c r="O6373" s="18"/>
      <c r="P6373" s="18"/>
      <c r="Q6373" s="18"/>
      <c r="R6373" s="18"/>
      <c r="S6373" s="18"/>
    </row>
    <row r="6374" spans="1:19" x14ac:dyDescent="0.25">
      <c r="A6374" s="9"/>
      <c r="O6374" s="18"/>
      <c r="P6374" s="18"/>
      <c r="Q6374" s="18"/>
      <c r="R6374" s="18"/>
      <c r="S6374" s="18"/>
    </row>
    <row r="6375" spans="1:19" x14ac:dyDescent="0.25">
      <c r="A6375" s="9"/>
      <c r="O6375" s="18"/>
      <c r="P6375" s="18"/>
      <c r="Q6375" s="18"/>
      <c r="R6375" s="18"/>
      <c r="S6375" s="18"/>
    </row>
    <row r="6376" spans="1:19" x14ac:dyDescent="0.25">
      <c r="A6376" s="9"/>
      <c r="O6376" s="18"/>
      <c r="P6376" s="18"/>
      <c r="Q6376" s="18"/>
      <c r="R6376" s="18"/>
      <c r="S6376" s="18"/>
    </row>
    <row r="6377" spans="1:19" x14ac:dyDescent="0.25">
      <c r="A6377" s="9"/>
      <c r="O6377" s="18"/>
      <c r="P6377" s="18"/>
      <c r="Q6377" s="18"/>
      <c r="R6377" s="18"/>
      <c r="S6377" s="18"/>
    </row>
    <row r="6378" spans="1:19" x14ac:dyDescent="0.25">
      <c r="A6378" s="9"/>
      <c r="O6378" s="18"/>
      <c r="P6378" s="18"/>
      <c r="Q6378" s="18"/>
      <c r="R6378" s="18"/>
      <c r="S6378" s="18"/>
    </row>
    <row r="6379" spans="1:19" x14ac:dyDescent="0.25">
      <c r="A6379" s="9"/>
      <c r="O6379" s="18"/>
      <c r="P6379" s="18"/>
      <c r="Q6379" s="18"/>
      <c r="R6379" s="18"/>
      <c r="S6379" s="18"/>
    </row>
    <row r="6380" spans="1:19" x14ac:dyDescent="0.25">
      <c r="A6380" s="9"/>
      <c r="O6380" s="18"/>
      <c r="P6380" s="18"/>
      <c r="Q6380" s="18"/>
      <c r="R6380" s="18"/>
      <c r="S6380" s="18"/>
    </row>
    <row r="6381" spans="1:19" x14ac:dyDescent="0.25">
      <c r="A6381" s="9"/>
      <c r="O6381" s="18"/>
      <c r="P6381" s="18"/>
      <c r="Q6381" s="18"/>
      <c r="R6381" s="18"/>
      <c r="S6381" s="18"/>
    </row>
    <row r="6382" spans="1:19" x14ac:dyDescent="0.25">
      <c r="A6382" s="9"/>
      <c r="O6382" s="18"/>
      <c r="P6382" s="18"/>
      <c r="Q6382" s="18"/>
      <c r="R6382" s="18"/>
      <c r="S6382" s="18"/>
    </row>
    <row r="6383" spans="1:19" x14ac:dyDescent="0.25">
      <c r="A6383" s="9"/>
      <c r="O6383" s="18"/>
      <c r="P6383" s="18"/>
      <c r="Q6383" s="18"/>
      <c r="R6383" s="18"/>
      <c r="S6383" s="18"/>
    </row>
    <row r="6384" spans="1:19" x14ac:dyDescent="0.25">
      <c r="A6384" s="9"/>
      <c r="O6384" s="18"/>
      <c r="P6384" s="18"/>
      <c r="Q6384" s="18"/>
      <c r="R6384" s="18"/>
      <c r="S6384" s="18"/>
    </row>
    <row r="6385" spans="1:19" x14ac:dyDescent="0.25">
      <c r="A6385" s="9"/>
      <c r="O6385" s="18"/>
      <c r="P6385" s="18"/>
      <c r="Q6385" s="18"/>
      <c r="R6385" s="18"/>
      <c r="S6385" s="18"/>
    </row>
    <row r="6386" spans="1:19" x14ac:dyDescent="0.25">
      <c r="A6386" s="9"/>
      <c r="O6386" s="18"/>
      <c r="P6386" s="18"/>
      <c r="Q6386" s="18"/>
      <c r="R6386" s="18"/>
      <c r="S6386" s="18"/>
    </row>
    <row r="6387" spans="1:19" x14ac:dyDescent="0.25">
      <c r="A6387" s="9"/>
      <c r="O6387" s="18"/>
      <c r="P6387" s="18"/>
      <c r="Q6387" s="18"/>
      <c r="R6387" s="18"/>
      <c r="S6387" s="18"/>
    </row>
    <row r="6388" spans="1:19" x14ac:dyDescent="0.25">
      <c r="A6388" s="9"/>
      <c r="O6388" s="18"/>
      <c r="P6388" s="18"/>
      <c r="Q6388" s="18"/>
      <c r="R6388" s="18"/>
      <c r="S6388" s="18"/>
    </row>
    <row r="6389" spans="1:19" x14ac:dyDescent="0.25">
      <c r="A6389" s="9"/>
      <c r="O6389" s="18"/>
      <c r="P6389" s="18"/>
      <c r="Q6389" s="18"/>
      <c r="R6389" s="18"/>
      <c r="S6389" s="18"/>
    </row>
    <row r="6390" spans="1:19" x14ac:dyDescent="0.25">
      <c r="A6390" s="9"/>
      <c r="O6390" s="18"/>
      <c r="P6390" s="18"/>
      <c r="Q6390" s="18"/>
      <c r="R6390" s="18"/>
      <c r="S6390" s="18"/>
    </row>
    <row r="6391" spans="1:19" x14ac:dyDescent="0.25">
      <c r="A6391" s="9"/>
      <c r="O6391" s="18"/>
      <c r="P6391" s="18"/>
      <c r="Q6391" s="18"/>
      <c r="R6391" s="18"/>
      <c r="S6391" s="18"/>
    </row>
    <row r="6392" spans="1:19" x14ac:dyDescent="0.25">
      <c r="A6392" s="9"/>
      <c r="O6392" s="18"/>
      <c r="P6392" s="18"/>
      <c r="Q6392" s="18"/>
      <c r="R6392" s="18"/>
      <c r="S6392" s="18"/>
    </row>
    <row r="6393" spans="1:19" x14ac:dyDescent="0.25">
      <c r="A6393" s="9"/>
      <c r="O6393" s="18"/>
      <c r="P6393" s="18"/>
      <c r="Q6393" s="18"/>
      <c r="R6393" s="18"/>
      <c r="S6393" s="18"/>
    </row>
    <row r="6394" spans="1:19" x14ac:dyDescent="0.25">
      <c r="A6394" s="9"/>
      <c r="O6394" s="18"/>
      <c r="P6394" s="18"/>
      <c r="Q6394" s="18"/>
      <c r="R6394" s="18"/>
      <c r="S6394" s="18"/>
    </row>
    <row r="6395" spans="1:19" x14ac:dyDescent="0.25">
      <c r="A6395" s="9"/>
      <c r="O6395" s="18"/>
      <c r="P6395" s="18"/>
      <c r="Q6395" s="18"/>
      <c r="R6395" s="18"/>
      <c r="S6395" s="18"/>
    </row>
    <row r="6396" spans="1:19" x14ac:dyDescent="0.25">
      <c r="A6396" s="9"/>
      <c r="O6396" s="18"/>
      <c r="P6396" s="18"/>
      <c r="Q6396" s="18"/>
      <c r="R6396" s="18"/>
      <c r="S6396" s="18"/>
    </row>
    <row r="6397" spans="1:19" x14ac:dyDescent="0.25">
      <c r="A6397" s="9"/>
      <c r="O6397" s="18"/>
      <c r="P6397" s="18"/>
      <c r="Q6397" s="18"/>
      <c r="R6397" s="18"/>
      <c r="S6397" s="18"/>
    </row>
    <row r="6398" spans="1:19" x14ac:dyDescent="0.25">
      <c r="A6398" s="9"/>
      <c r="O6398" s="18"/>
      <c r="P6398" s="18"/>
      <c r="Q6398" s="18"/>
      <c r="R6398" s="18"/>
      <c r="S6398" s="18"/>
    </row>
    <row r="6399" spans="1:19" x14ac:dyDescent="0.25">
      <c r="A6399" s="9"/>
      <c r="O6399" s="18"/>
      <c r="P6399" s="18"/>
      <c r="Q6399" s="18"/>
      <c r="R6399" s="18"/>
      <c r="S6399" s="18"/>
    </row>
    <row r="6400" spans="1:19" x14ac:dyDescent="0.25">
      <c r="A6400" s="9"/>
      <c r="O6400" s="18"/>
      <c r="P6400" s="18"/>
      <c r="Q6400" s="18"/>
      <c r="R6400" s="18"/>
      <c r="S6400" s="18"/>
    </row>
    <row r="6401" spans="1:19" x14ac:dyDescent="0.25">
      <c r="A6401" s="9"/>
      <c r="O6401" s="18"/>
      <c r="P6401" s="18"/>
      <c r="Q6401" s="18"/>
      <c r="R6401" s="18"/>
      <c r="S6401" s="18"/>
    </row>
    <row r="6402" spans="1:19" x14ac:dyDescent="0.25">
      <c r="A6402" s="9"/>
      <c r="O6402" s="18"/>
      <c r="P6402" s="18"/>
      <c r="Q6402" s="18"/>
      <c r="R6402" s="18"/>
      <c r="S6402" s="18"/>
    </row>
    <row r="6403" spans="1:19" x14ac:dyDescent="0.25">
      <c r="A6403" s="9"/>
      <c r="O6403" s="18"/>
      <c r="P6403" s="18"/>
      <c r="Q6403" s="18"/>
      <c r="R6403" s="18"/>
      <c r="S6403" s="18"/>
    </row>
    <row r="6404" spans="1:19" x14ac:dyDescent="0.25">
      <c r="A6404" s="9"/>
      <c r="O6404" s="18"/>
      <c r="P6404" s="18"/>
      <c r="Q6404" s="18"/>
      <c r="R6404" s="18"/>
      <c r="S6404" s="18"/>
    </row>
    <row r="6405" spans="1:19" x14ac:dyDescent="0.25">
      <c r="A6405" s="9"/>
      <c r="O6405" s="18"/>
      <c r="P6405" s="18"/>
      <c r="Q6405" s="18"/>
      <c r="R6405" s="18"/>
      <c r="S6405" s="18"/>
    </row>
    <row r="6406" spans="1:19" x14ac:dyDescent="0.25">
      <c r="A6406" s="9"/>
      <c r="O6406" s="18"/>
      <c r="P6406" s="18"/>
      <c r="Q6406" s="18"/>
      <c r="R6406" s="18"/>
      <c r="S6406" s="18"/>
    </row>
    <row r="6407" spans="1:19" x14ac:dyDescent="0.25">
      <c r="A6407" s="9"/>
      <c r="O6407" s="18"/>
      <c r="P6407" s="18"/>
      <c r="Q6407" s="18"/>
      <c r="R6407" s="18"/>
      <c r="S6407" s="18"/>
    </row>
    <row r="6408" spans="1:19" x14ac:dyDescent="0.25">
      <c r="A6408" s="9"/>
      <c r="O6408" s="18"/>
      <c r="P6408" s="18"/>
      <c r="Q6408" s="18"/>
      <c r="R6408" s="18"/>
      <c r="S6408" s="18"/>
    </row>
    <row r="6409" spans="1:19" x14ac:dyDescent="0.25">
      <c r="A6409" s="9"/>
      <c r="O6409" s="18"/>
      <c r="P6409" s="18"/>
      <c r="Q6409" s="18"/>
      <c r="R6409" s="18"/>
      <c r="S6409" s="18"/>
    </row>
    <row r="6410" spans="1:19" x14ac:dyDescent="0.25">
      <c r="A6410" s="9"/>
      <c r="O6410" s="18"/>
      <c r="P6410" s="18"/>
      <c r="Q6410" s="18"/>
      <c r="R6410" s="18"/>
      <c r="S6410" s="18"/>
    </row>
    <row r="6411" spans="1:19" x14ac:dyDescent="0.25">
      <c r="A6411" s="9"/>
      <c r="O6411" s="18"/>
      <c r="P6411" s="18"/>
      <c r="Q6411" s="18"/>
      <c r="R6411" s="18"/>
      <c r="S6411" s="18"/>
    </row>
    <row r="6412" spans="1:19" x14ac:dyDescent="0.25">
      <c r="A6412" s="9"/>
      <c r="O6412" s="18"/>
      <c r="P6412" s="18"/>
      <c r="Q6412" s="18"/>
      <c r="R6412" s="18"/>
      <c r="S6412" s="18"/>
    </row>
    <row r="6413" spans="1:19" x14ac:dyDescent="0.25">
      <c r="A6413" s="9"/>
      <c r="O6413" s="18"/>
      <c r="P6413" s="18"/>
      <c r="Q6413" s="18"/>
      <c r="R6413" s="18"/>
      <c r="S6413" s="18"/>
    </row>
    <row r="6414" spans="1:19" x14ac:dyDescent="0.25">
      <c r="A6414" s="9"/>
      <c r="O6414" s="18"/>
      <c r="P6414" s="18"/>
      <c r="Q6414" s="18"/>
      <c r="R6414" s="18"/>
      <c r="S6414" s="18"/>
    </row>
    <row r="6415" spans="1:19" x14ac:dyDescent="0.25">
      <c r="A6415" s="9"/>
      <c r="O6415" s="18"/>
      <c r="P6415" s="18"/>
      <c r="Q6415" s="18"/>
      <c r="R6415" s="18"/>
      <c r="S6415" s="18"/>
    </row>
    <row r="6416" spans="1:19" x14ac:dyDescent="0.25">
      <c r="A6416" s="9"/>
      <c r="O6416" s="18"/>
      <c r="P6416" s="18"/>
      <c r="Q6416" s="18"/>
      <c r="R6416" s="18"/>
      <c r="S6416" s="18"/>
    </row>
    <row r="6417" spans="1:19" x14ac:dyDescent="0.25">
      <c r="A6417" s="9"/>
      <c r="O6417" s="18"/>
      <c r="P6417" s="18"/>
      <c r="Q6417" s="18"/>
      <c r="R6417" s="18"/>
      <c r="S6417" s="18"/>
    </row>
    <row r="6418" spans="1:19" x14ac:dyDescent="0.25">
      <c r="A6418" s="9"/>
      <c r="O6418" s="18"/>
      <c r="P6418" s="18"/>
      <c r="Q6418" s="18"/>
      <c r="R6418" s="18"/>
      <c r="S6418" s="18"/>
    </row>
    <row r="6419" spans="1:19" x14ac:dyDescent="0.25">
      <c r="A6419" s="9"/>
      <c r="O6419" s="18"/>
      <c r="P6419" s="18"/>
      <c r="Q6419" s="18"/>
      <c r="R6419" s="18"/>
      <c r="S6419" s="18"/>
    </row>
    <row r="6420" spans="1:19" x14ac:dyDescent="0.25">
      <c r="A6420" s="9"/>
      <c r="O6420" s="18"/>
      <c r="P6420" s="18"/>
      <c r="Q6420" s="18"/>
      <c r="R6420" s="18"/>
      <c r="S6420" s="18"/>
    </row>
    <row r="6421" spans="1:19" x14ac:dyDescent="0.25">
      <c r="A6421" s="9"/>
      <c r="O6421" s="18"/>
      <c r="P6421" s="18"/>
      <c r="Q6421" s="18"/>
      <c r="R6421" s="18"/>
      <c r="S6421" s="18"/>
    </row>
    <row r="6422" spans="1:19" x14ac:dyDescent="0.25">
      <c r="A6422" s="9"/>
      <c r="O6422" s="18"/>
      <c r="P6422" s="18"/>
      <c r="Q6422" s="18"/>
      <c r="R6422" s="18"/>
      <c r="S6422" s="18"/>
    </row>
    <row r="6423" spans="1:19" x14ac:dyDescent="0.25">
      <c r="A6423" s="9"/>
      <c r="O6423" s="18"/>
      <c r="P6423" s="18"/>
      <c r="Q6423" s="18"/>
      <c r="R6423" s="18"/>
      <c r="S6423" s="18"/>
    </row>
    <row r="6424" spans="1:19" x14ac:dyDescent="0.25">
      <c r="A6424" s="9"/>
      <c r="O6424" s="18"/>
      <c r="P6424" s="18"/>
      <c r="Q6424" s="18"/>
      <c r="R6424" s="18"/>
      <c r="S6424" s="18"/>
    </row>
    <row r="6425" spans="1:19" x14ac:dyDescent="0.25">
      <c r="A6425" s="9"/>
      <c r="O6425" s="18"/>
      <c r="P6425" s="18"/>
      <c r="Q6425" s="18"/>
      <c r="R6425" s="18"/>
      <c r="S6425" s="18"/>
    </row>
    <row r="6426" spans="1:19" x14ac:dyDescent="0.25">
      <c r="A6426" s="9"/>
      <c r="O6426" s="18"/>
      <c r="P6426" s="18"/>
      <c r="Q6426" s="18"/>
      <c r="R6426" s="18"/>
      <c r="S6426" s="18"/>
    </row>
    <row r="6427" spans="1:19" x14ac:dyDescent="0.25">
      <c r="A6427" s="9"/>
      <c r="O6427" s="18"/>
      <c r="P6427" s="18"/>
      <c r="Q6427" s="18"/>
      <c r="R6427" s="18"/>
      <c r="S6427" s="18"/>
    </row>
    <row r="6428" spans="1:19" x14ac:dyDescent="0.25">
      <c r="A6428" s="9"/>
      <c r="O6428" s="18"/>
      <c r="P6428" s="18"/>
      <c r="Q6428" s="18"/>
      <c r="R6428" s="18"/>
      <c r="S6428" s="18"/>
    </row>
    <row r="6429" spans="1:19" x14ac:dyDescent="0.25">
      <c r="A6429" s="9"/>
      <c r="O6429" s="18"/>
      <c r="P6429" s="18"/>
      <c r="Q6429" s="18"/>
      <c r="R6429" s="18"/>
      <c r="S6429" s="18"/>
    </row>
    <row r="6430" spans="1:19" x14ac:dyDescent="0.25">
      <c r="A6430" s="9"/>
      <c r="O6430" s="18"/>
      <c r="P6430" s="18"/>
      <c r="Q6430" s="18"/>
      <c r="R6430" s="18"/>
      <c r="S6430" s="18"/>
    </row>
    <row r="6431" spans="1:19" x14ac:dyDescent="0.25">
      <c r="A6431" s="9"/>
      <c r="O6431" s="18"/>
      <c r="P6431" s="18"/>
      <c r="Q6431" s="18"/>
      <c r="R6431" s="18"/>
      <c r="S6431" s="18"/>
    </row>
    <row r="6432" spans="1:19" x14ac:dyDescent="0.25">
      <c r="A6432" s="9"/>
      <c r="O6432" s="18"/>
      <c r="P6432" s="18"/>
      <c r="Q6432" s="18"/>
      <c r="R6432" s="18"/>
      <c r="S6432" s="18"/>
    </row>
    <row r="6433" spans="1:19" x14ac:dyDescent="0.25">
      <c r="A6433" s="9"/>
      <c r="O6433" s="18"/>
      <c r="P6433" s="18"/>
      <c r="Q6433" s="18"/>
      <c r="R6433" s="18"/>
      <c r="S6433" s="18"/>
    </row>
    <row r="6434" spans="1:19" x14ac:dyDescent="0.25">
      <c r="A6434" s="9"/>
      <c r="O6434" s="18"/>
      <c r="P6434" s="18"/>
      <c r="Q6434" s="18"/>
      <c r="R6434" s="18"/>
      <c r="S6434" s="18"/>
    </row>
    <row r="6435" spans="1:19" x14ac:dyDescent="0.25">
      <c r="A6435" s="9"/>
      <c r="O6435" s="18"/>
      <c r="P6435" s="18"/>
      <c r="Q6435" s="18"/>
      <c r="R6435" s="18"/>
      <c r="S6435" s="18"/>
    </row>
    <row r="6436" spans="1:19" x14ac:dyDescent="0.25">
      <c r="A6436" s="9"/>
      <c r="O6436" s="18"/>
      <c r="P6436" s="18"/>
      <c r="Q6436" s="18"/>
      <c r="R6436" s="18"/>
      <c r="S6436" s="18"/>
    </row>
    <row r="6437" spans="1:19" x14ac:dyDescent="0.25">
      <c r="A6437" s="9"/>
      <c r="O6437" s="18"/>
      <c r="P6437" s="18"/>
      <c r="Q6437" s="18"/>
      <c r="R6437" s="18"/>
      <c r="S6437" s="18"/>
    </row>
    <row r="6438" spans="1:19" x14ac:dyDescent="0.25">
      <c r="A6438" s="9"/>
      <c r="O6438" s="18"/>
      <c r="P6438" s="18"/>
      <c r="Q6438" s="18"/>
      <c r="R6438" s="18"/>
      <c r="S6438" s="18"/>
    </row>
    <row r="6439" spans="1:19" x14ac:dyDescent="0.25">
      <c r="A6439" s="9"/>
      <c r="O6439" s="18"/>
      <c r="P6439" s="18"/>
      <c r="Q6439" s="18"/>
      <c r="R6439" s="18"/>
      <c r="S6439" s="18"/>
    </row>
    <row r="6440" spans="1:19" x14ac:dyDescent="0.25">
      <c r="A6440" s="9"/>
      <c r="O6440" s="18"/>
      <c r="P6440" s="18"/>
      <c r="Q6440" s="18"/>
      <c r="R6440" s="18"/>
      <c r="S6440" s="18"/>
    </row>
    <row r="6441" spans="1:19" x14ac:dyDescent="0.25">
      <c r="A6441" s="9"/>
      <c r="O6441" s="18"/>
      <c r="P6441" s="18"/>
      <c r="Q6441" s="18"/>
      <c r="R6441" s="18"/>
      <c r="S6441" s="18"/>
    </row>
    <row r="6442" spans="1:19" x14ac:dyDescent="0.25">
      <c r="A6442" s="9"/>
      <c r="O6442" s="18"/>
      <c r="P6442" s="18"/>
      <c r="Q6442" s="18"/>
      <c r="R6442" s="18"/>
      <c r="S6442" s="18"/>
    </row>
    <row r="6443" spans="1:19" x14ac:dyDescent="0.25">
      <c r="A6443" s="9"/>
      <c r="O6443" s="18"/>
      <c r="P6443" s="18"/>
      <c r="Q6443" s="18"/>
      <c r="R6443" s="18"/>
      <c r="S6443" s="18"/>
    </row>
    <row r="6444" spans="1:19" x14ac:dyDescent="0.25">
      <c r="A6444" s="9"/>
      <c r="O6444" s="18"/>
      <c r="P6444" s="18"/>
      <c r="Q6444" s="18"/>
      <c r="R6444" s="18"/>
      <c r="S6444" s="18"/>
    </row>
    <row r="6445" spans="1:19" x14ac:dyDescent="0.25">
      <c r="A6445" s="9"/>
      <c r="O6445" s="18"/>
      <c r="P6445" s="18"/>
      <c r="Q6445" s="18"/>
      <c r="R6445" s="18"/>
      <c r="S6445" s="18"/>
    </row>
    <row r="6446" spans="1:19" x14ac:dyDescent="0.25">
      <c r="A6446" s="9"/>
      <c r="O6446" s="18"/>
      <c r="P6446" s="18"/>
      <c r="Q6446" s="18"/>
      <c r="R6446" s="18"/>
      <c r="S6446" s="18"/>
    </row>
    <row r="6447" spans="1:19" x14ac:dyDescent="0.25">
      <c r="A6447" s="9"/>
      <c r="O6447" s="18"/>
      <c r="P6447" s="18"/>
      <c r="Q6447" s="18"/>
      <c r="R6447" s="18"/>
      <c r="S6447" s="18"/>
    </row>
    <row r="6448" spans="1:19" x14ac:dyDescent="0.25">
      <c r="A6448" s="9"/>
      <c r="O6448" s="18"/>
      <c r="P6448" s="18"/>
      <c r="Q6448" s="18"/>
      <c r="R6448" s="18"/>
      <c r="S6448" s="18"/>
    </row>
    <row r="6449" spans="1:19" x14ac:dyDescent="0.25">
      <c r="A6449" s="9"/>
      <c r="O6449" s="18"/>
      <c r="P6449" s="18"/>
      <c r="Q6449" s="18"/>
      <c r="R6449" s="18"/>
      <c r="S6449" s="18"/>
    </row>
    <row r="6450" spans="1:19" x14ac:dyDescent="0.25">
      <c r="A6450" s="9"/>
      <c r="O6450" s="18"/>
      <c r="P6450" s="18"/>
      <c r="Q6450" s="18"/>
      <c r="R6450" s="18"/>
      <c r="S6450" s="18"/>
    </row>
    <row r="6451" spans="1:19" x14ac:dyDescent="0.25">
      <c r="A6451" s="9"/>
      <c r="O6451" s="18"/>
      <c r="P6451" s="18"/>
      <c r="Q6451" s="18"/>
      <c r="R6451" s="18"/>
      <c r="S6451" s="18"/>
    </row>
    <row r="6452" spans="1:19" x14ac:dyDescent="0.25">
      <c r="A6452" s="9"/>
      <c r="O6452" s="18"/>
      <c r="P6452" s="18"/>
      <c r="Q6452" s="18"/>
      <c r="R6452" s="18"/>
      <c r="S6452" s="18"/>
    </row>
    <row r="6453" spans="1:19" x14ac:dyDescent="0.25">
      <c r="A6453" s="9"/>
      <c r="O6453" s="18"/>
      <c r="P6453" s="18"/>
      <c r="Q6453" s="18"/>
      <c r="R6453" s="18"/>
      <c r="S6453" s="18"/>
    </row>
    <row r="6454" spans="1:19" x14ac:dyDescent="0.25">
      <c r="A6454" s="9"/>
      <c r="O6454" s="18"/>
      <c r="P6454" s="18"/>
      <c r="Q6454" s="18"/>
      <c r="R6454" s="18"/>
      <c r="S6454" s="18"/>
    </row>
    <row r="6455" spans="1:19" x14ac:dyDescent="0.25">
      <c r="A6455" s="9"/>
      <c r="O6455" s="18"/>
      <c r="P6455" s="18"/>
      <c r="Q6455" s="18"/>
      <c r="R6455" s="18"/>
      <c r="S6455" s="18"/>
    </row>
    <row r="6456" spans="1:19" x14ac:dyDescent="0.25">
      <c r="A6456" s="9"/>
      <c r="O6456" s="18"/>
      <c r="P6456" s="18"/>
      <c r="Q6456" s="18"/>
      <c r="R6456" s="18"/>
      <c r="S6456" s="18"/>
    </row>
    <row r="6457" spans="1:19" x14ac:dyDescent="0.25">
      <c r="A6457" s="9"/>
      <c r="O6457" s="18"/>
      <c r="P6457" s="18"/>
      <c r="Q6457" s="18"/>
      <c r="R6457" s="18"/>
      <c r="S6457" s="18"/>
    </row>
    <row r="6458" spans="1:19" x14ac:dyDescent="0.25">
      <c r="A6458" s="9"/>
      <c r="O6458" s="18"/>
      <c r="P6458" s="18"/>
      <c r="Q6458" s="18"/>
      <c r="R6458" s="18"/>
      <c r="S6458" s="18"/>
    </row>
    <row r="6459" spans="1:19" x14ac:dyDescent="0.25">
      <c r="A6459" s="9"/>
      <c r="O6459" s="18"/>
      <c r="P6459" s="18"/>
      <c r="Q6459" s="18"/>
      <c r="R6459" s="18"/>
      <c r="S6459" s="18"/>
    </row>
    <row r="6460" spans="1:19" x14ac:dyDescent="0.25">
      <c r="A6460" s="9"/>
      <c r="O6460" s="18"/>
      <c r="P6460" s="18"/>
      <c r="Q6460" s="18"/>
      <c r="R6460" s="18"/>
      <c r="S6460" s="18"/>
    </row>
    <row r="6461" spans="1:19" x14ac:dyDescent="0.25">
      <c r="A6461" s="9"/>
      <c r="O6461" s="18"/>
      <c r="P6461" s="18"/>
      <c r="Q6461" s="18"/>
      <c r="R6461" s="18"/>
      <c r="S6461" s="18"/>
    </row>
    <row r="6462" spans="1:19" x14ac:dyDescent="0.25">
      <c r="A6462" s="9"/>
      <c r="O6462" s="18"/>
      <c r="P6462" s="18"/>
      <c r="Q6462" s="18"/>
      <c r="R6462" s="18"/>
      <c r="S6462" s="18"/>
    </row>
    <row r="6463" spans="1:19" x14ac:dyDescent="0.25">
      <c r="A6463" s="9"/>
      <c r="O6463" s="18"/>
      <c r="P6463" s="18"/>
      <c r="Q6463" s="18"/>
      <c r="R6463" s="18"/>
      <c r="S6463" s="18"/>
    </row>
    <row r="6464" spans="1:19" x14ac:dyDescent="0.25">
      <c r="A6464" s="9"/>
      <c r="O6464" s="18"/>
      <c r="P6464" s="18"/>
      <c r="Q6464" s="18"/>
      <c r="R6464" s="18"/>
      <c r="S6464" s="18"/>
    </row>
    <row r="6465" spans="1:19" x14ac:dyDescent="0.25">
      <c r="A6465" s="9"/>
      <c r="O6465" s="18"/>
      <c r="P6465" s="18"/>
      <c r="Q6465" s="18"/>
      <c r="R6465" s="18"/>
      <c r="S6465" s="18"/>
    </row>
    <row r="6466" spans="1:19" x14ac:dyDescent="0.25">
      <c r="A6466" s="9"/>
      <c r="O6466" s="18"/>
      <c r="P6466" s="18"/>
      <c r="Q6466" s="18"/>
      <c r="R6466" s="18"/>
      <c r="S6466" s="18"/>
    </row>
    <row r="6467" spans="1:19" x14ac:dyDescent="0.25">
      <c r="A6467" s="9"/>
      <c r="O6467" s="18"/>
      <c r="P6467" s="18"/>
      <c r="Q6467" s="18"/>
      <c r="R6467" s="18"/>
      <c r="S6467" s="18"/>
    </row>
    <row r="6468" spans="1:19" x14ac:dyDescent="0.25">
      <c r="A6468" s="9"/>
      <c r="O6468" s="18"/>
      <c r="P6468" s="18"/>
      <c r="Q6468" s="18"/>
      <c r="R6468" s="18"/>
      <c r="S6468" s="18"/>
    </row>
    <row r="6469" spans="1:19" x14ac:dyDescent="0.25">
      <c r="A6469" s="9"/>
      <c r="O6469" s="18"/>
      <c r="P6469" s="18"/>
      <c r="Q6469" s="18"/>
      <c r="R6469" s="18"/>
      <c r="S6469" s="18"/>
    </row>
    <row r="6470" spans="1:19" x14ac:dyDescent="0.25">
      <c r="A6470" s="9"/>
      <c r="O6470" s="18"/>
      <c r="P6470" s="18"/>
      <c r="Q6470" s="18"/>
      <c r="R6470" s="18"/>
      <c r="S6470" s="18"/>
    </row>
    <row r="6471" spans="1:19" x14ac:dyDescent="0.25">
      <c r="A6471" s="9"/>
      <c r="O6471" s="18"/>
      <c r="P6471" s="18"/>
      <c r="Q6471" s="18"/>
      <c r="R6471" s="18"/>
      <c r="S6471" s="18"/>
    </row>
    <row r="6472" spans="1:19" x14ac:dyDescent="0.25">
      <c r="A6472" s="9"/>
      <c r="O6472" s="18"/>
      <c r="P6472" s="18"/>
      <c r="Q6472" s="18"/>
      <c r="R6472" s="18"/>
      <c r="S6472" s="18"/>
    </row>
    <row r="6473" spans="1:19" x14ac:dyDescent="0.25">
      <c r="A6473" s="9"/>
      <c r="O6473" s="18"/>
      <c r="P6473" s="18"/>
      <c r="Q6473" s="18"/>
      <c r="R6473" s="18"/>
      <c r="S6473" s="18"/>
    </row>
    <row r="6474" spans="1:19" x14ac:dyDescent="0.25">
      <c r="A6474" s="9"/>
      <c r="O6474" s="18"/>
      <c r="P6474" s="18"/>
      <c r="Q6474" s="18"/>
      <c r="R6474" s="18"/>
      <c r="S6474" s="18"/>
    </row>
    <row r="6475" spans="1:19" x14ac:dyDescent="0.25">
      <c r="A6475" s="9"/>
      <c r="O6475" s="18"/>
      <c r="P6475" s="18"/>
      <c r="Q6475" s="18"/>
      <c r="R6475" s="18"/>
      <c r="S6475" s="18"/>
    </row>
    <row r="6476" spans="1:19" x14ac:dyDescent="0.25">
      <c r="A6476" s="9"/>
      <c r="O6476" s="18"/>
      <c r="P6476" s="18"/>
      <c r="Q6476" s="18"/>
      <c r="R6476" s="18"/>
      <c r="S6476" s="18"/>
    </row>
    <row r="6477" spans="1:19" x14ac:dyDescent="0.25">
      <c r="A6477" s="9"/>
      <c r="O6477" s="18"/>
      <c r="P6477" s="18"/>
      <c r="Q6477" s="18"/>
      <c r="R6477" s="18"/>
      <c r="S6477" s="18"/>
    </row>
    <row r="6478" spans="1:19" x14ac:dyDescent="0.25">
      <c r="A6478" s="9"/>
      <c r="O6478" s="18"/>
      <c r="P6478" s="18"/>
      <c r="Q6478" s="18"/>
      <c r="R6478" s="18"/>
      <c r="S6478" s="18"/>
    </row>
    <row r="6479" spans="1:19" x14ac:dyDescent="0.25">
      <c r="A6479" s="9"/>
      <c r="O6479" s="18"/>
      <c r="P6479" s="18"/>
      <c r="Q6479" s="18"/>
      <c r="R6479" s="18"/>
      <c r="S6479" s="18"/>
    </row>
    <row r="6480" spans="1:19" x14ac:dyDescent="0.25">
      <c r="A6480" s="9"/>
      <c r="O6480" s="18"/>
      <c r="P6480" s="18"/>
      <c r="Q6480" s="18"/>
      <c r="R6480" s="18"/>
      <c r="S6480" s="18"/>
    </row>
    <row r="6481" spans="1:19" x14ac:dyDescent="0.25">
      <c r="A6481" s="9"/>
      <c r="O6481" s="18"/>
      <c r="P6481" s="18"/>
      <c r="Q6481" s="18"/>
      <c r="R6481" s="18"/>
      <c r="S6481" s="18"/>
    </row>
    <row r="6482" spans="1:19" x14ac:dyDescent="0.25">
      <c r="A6482" s="9"/>
      <c r="O6482" s="18"/>
      <c r="P6482" s="18"/>
      <c r="Q6482" s="18"/>
      <c r="R6482" s="18"/>
      <c r="S6482" s="18"/>
    </row>
    <row r="6483" spans="1:19" x14ac:dyDescent="0.25">
      <c r="A6483" s="9"/>
      <c r="O6483" s="18"/>
      <c r="P6483" s="18"/>
      <c r="Q6483" s="18"/>
      <c r="R6483" s="18"/>
      <c r="S6483" s="18"/>
    </row>
    <row r="6484" spans="1:19" x14ac:dyDescent="0.25">
      <c r="A6484" s="9"/>
      <c r="O6484" s="18"/>
      <c r="P6484" s="18"/>
      <c r="Q6484" s="18"/>
      <c r="R6484" s="18"/>
      <c r="S6484" s="18"/>
    </row>
    <row r="6485" spans="1:19" x14ac:dyDescent="0.25">
      <c r="A6485" s="9"/>
      <c r="O6485" s="18"/>
      <c r="P6485" s="18"/>
      <c r="Q6485" s="18"/>
      <c r="R6485" s="18"/>
      <c r="S6485" s="18"/>
    </row>
    <row r="6486" spans="1:19" x14ac:dyDescent="0.25">
      <c r="A6486" s="9"/>
      <c r="O6486" s="18"/>
      <c r="P6486" s="18"/>
      <c r="Q6486" s="18"/>
      <c r="R6486" s="18"/>
      <c r="S6486" s="18"/>
    </row>
    <row r="6487" spans="1:19" x14ac:dyDescent="0.25">
      <c r="A6487" s="9"/>
      <c r="O6487" s="18"/>
      <c r="P6487" s="18"/>
      <c r="Q6487" s="18"/>
      <c r="R6487" s="18"/>
      <c r="S6487" s="18"/>
    </row>
    <row r="6488" spans="1:19" x14ac:dyDescent="0.25">
      <c r="A6488" s="9"/>
      <c r="O6488" s="18"/>
      <c r="P6488" s="18"/>
      <c r="Q6488" s="18"/>
      <c r="R6488" s="18"/>
      <c r="S6488" s="18"/>
    </row>
    <row r="6489" spans="1:19" x14ac:dyDescent="0.25">
      <c r="A6489" s="9"/>
      <c r="O6489" s="18"/>
      <c r="P6489" s="18"/>
      <c r="Q6489" s="18"/>
      <c r="R6489" s="18"/>
      <c r="S6489" s="18"/>
    </row>
    <row r="6490" spans="1:19" x14ac:dyDescent="0.25">
      <c r="A6490" s="9"/>
      <c r="O6490" s="18"/>
      <c r="P6490" s="18"/>
      <c r="Q6490" s="18"/>
      <c r="R6490" s="18"/>
      <c r="S6490" s="18"/>
    </row>
    <row r="6491" spans="1:19" x14ac:dyDescent="0.25">
      <c r="A6491" s="9"/>
      <c r="O6491" s="18"/>
      <c r="P6491" s="18"/>
      <c r="Q6491" s="18"/>
      <c r="R6491" s="18"/>
      <c r="S6491" s="18"/>
    </row>
    <row r="6492" spans="1:19" x14ac:dyDescent="0.25">
      <c r="A6492" s="9"/>
      <c r="O6492" s="18"/>
      <c r="P6492" s="18"/>
      <c r="Q6492" s="18"/>
      <c r="R6492" s="18"/>
      <c r="S6492" s="18"/>
    </row>
    <row r="6493" spans="1:19" x14ac:dyDescent="0.25">
      <c r="A6493" s="9"/>
      <c r="O6493" s="18"/>
      <c r="P6493" s="18"/>
      <c r="Q6493" s="18"/>
      <c r="R6493" s="18"/>
      <c r="S6493" s="18"/>
    </row>
    <row r="6494" spans="1:19" x14ac:dyDescent="0.25">
      <c r="A6494" s="9"/>
      <c r="O6494" s="18"/>
      <c r="P6494" s="18"/>
      <c r="Q6494" s="18"/>
      <c r="R6494" s="18"/>
      <c r="S6494" s="18"/>
    </row>
    <row r="6495" spans="1:19" x14ac:dyDescent="0.25">
      <c r="A6495" s="9"/>
      <c r="O6495" s="18"/>
      <c r="P6495" s="18"/>
      <c r="Q6495" s="18"/>
      <c r="R6495" s="18"/>
      <c r="S6495" s="18"/>
    </row>
    <row r="6496" spans="1:19" x14ac:dyDescent="0.25">
      <c r="A6496" s="9"/>
      <c r="O6496" s="18"/>
      <c r="P6496" s="18"/>
      <c r="Q6496" s="18"/>
      <c r="R6496" s="18"/>
      <c r="S6496" s="18"/>
    </row>
    <row r="6497" spans="1:19" x14ac:dyDescent="0.25">
      <c r="A6497" s="9"/>
      <c r="O6497" s="18"/>
      <c r="P6497" s="18"/>
      <c r="Q6497" s="18"/>
      <c r="R6497" s="18"/>
      <c r="S6497" s="18"/>
    </row>
    <row r="6498" spans="1:19" x14ac:dyDescent="0.25">
      <c r="A6498" s="9"/>
      <c r="O6498" s="18"/>
      <c r="P6498" s="18"/>
      <c r="Q6498" s="18"/>
      <c r="R6498" s="18"/>
      <c r="S6498" s="18"/>
    </row>
    <row r="6499" spans="1:19" x14ac:dyDescent="0.25">
      <c r="A6499" s="9"/>
      <c r="O6499" s="18"/>
      <c r="P6499" s="18"/>
      <c r="Q6499" s="18"/>
      <c r="R6499" s="18"/>
      <c r="S6499" s="18"/>
    </row>
    <row r="6500" spans="1:19" x14ac:dyDescent="0.25">
      <c r="A6500" s="9"/>
      <c r="O6500" s="18"/>
      <c r="P6500" s="18"/>
      <c r="Q6500" s="18"/>
      <c r="R6500" s="18"/>
      <c r="S6500" s="18"/>
    </row>
    <row r="6501" spans="1:19" x14ac:dyDescent="0.25">
      <c r="A6501" s="9"/>
      <c r="O6501" s="18"/>
      <c r="P6501" s="18"/>
      <c r="Q6501" s="18"/>
      <c r="R6501" s="18"/>
      <c r="S6501" s="18"/>
    </row>
    <row r="6502" spans="1:19" x14ac:dyDescent="0.25">
      <c r="A6502" s="9"/>
      <c r="O6502" s="18"/>
      <c r="P6502" s="18"/>
      <c r="Q6502" s="18"/>
      <c r="R6502" s="18"/>
      <c r="S6502" s="18"/>
    </row>
    <row r="6503" spans="1:19" x14ac:dyDescent="0.25">
      <c r="A6503" s="9"/>
      <c r="O6503" s="18"/>
      <c r="P6503" s="18"/>
      <c r="Q6503" s="18"/>
      <c r="R6503" s="18"/>
      <c r="S6503" s="18"/>
    </row>
    <row r="6504" spans="1:19" x14ac:dyDescent="0.25">
      <c r="A6504" s="9"/>
      <c r="O6504" s="18"/>
      <c r="P6504" s="18"/>
      <c r="Q6504" s="18"/>
      <c r="R6504" s="18"/>
      <c r="S6504" s="18"/>
    </row>
    <row r="6505" spans="1:19" x14ac:dyDescent="0.25">
      <c r="A6505" s="9"/>
      <c r="O6505" s="18"/>
      <c r="P6505" s="18"/>
      <c r="Q6505" s="18"/>
      <c r="R6505" s="18"/>
      <c r="S6505" s="18"/>
    </row>
    <row r="6506" spans="1:19" x14ac:dyDescent="0.25">
      <c r="A6506" s="9"/>
      <c r="O6506" s="18"/>
      <c r="P6506" s="18"/>
      <c r="Q6506" s="18"/>
      <c r="R6506" s="18"/>
      <c r="S6506" s="18"/>
    </row>
    <row r="6507" spans="1:19" x14ac:dyDescent="0.25">
      <c r="A6507" s="9"/>
      <c r="O6507" s="18"/>
      <c r="P6507" s="18"/>
      <c r="Q6507" s="18"/>
      <c r="R6507" s="18"/>
      <c r="S6507" s="18"/>
    </row>
    <row r="6508" spans="1:19" x14ac:dyDescent="0.25">
      <c r="A6508" s="9"/>
      <c r="O6508" s="18"/>
      <c r="P6508" s="18"/>
      <c r="Q6508" s="18"/>
      <c r="R6508" s="18"/>
      <c r="S6508" s="18"/>
    </row>
    <row r="6509" spans="1:19" x14ac:dyDescent="0.25">
      <c r="A6509" s="9"/>
      <c r="O6509" s="18"/>
      <c r="P6509" s="18"/>
      <c r="Q6509" s="18"/>
      <c r="R6509" s="18"/>
      <c r="S6509" s="18"/>
    </row>
    <row r="6510" spans="1:19" x14ac:dyDescent="0.25">
      <c r="A6510" s="9"/>
      <c r="O6510" s="18"/>
      <c r="P6510" s="18"/>
      <c r="Q6510" s="18"/>
      <c r="R6510" s="18"/>
      <c r="S6510" s="18"/>
    </row>
    <row r="6511" spans="1:19" x14ac:dyDescent="0.25">
      <c r="A6511" s="9"/>
      <c r="O6511" s="18"/>
      <c r="P6511" s="18"/>
      <c r="Q6511" s="18"/>
      <c r="R6511" s="18"/>
      <c r="S6511" s="18"/>
    </row>
    <row r="6512" spans="1:19" x14ac:dyDescent="0.25">
      <c r="A6512" s="9"/>
      <c r="O6512" s="18"/>
      <c r="P6512" s="18"/>
      <c r="Q6512" s="18"/>
      <c r="R6512" s="18"/>
      <c r="S6512" s="18"/>
    </row>
    <row r="6513" spans="1:19" x14ac:dyDescent="0.25">
      <c r="A6513" s="9"/>
      <c r="O6513" s="18"/>
      <c r="P6513" s="18"/>
      <c r="Q6513" s="18"/>
      <c r="R6513" s="18"/>
      <c r="S6513" s="18"/>
    </row>
    <row r="6514" spans="1:19" x14ac:dyDescent="0.25">
      <c r="A6514" s="9"/>
      <c r="O6514" s="18"/>
      <c r="P6514" s="18"/>
      <c r="Q6514" s="18"/>
      <c r="R6514" s="18"/>
      <c r="S6514" s="18"/>
    </row>
    <row r="6515" spans="1:19" x14ac:dyDescent="0.25">
      <c r="A6515" s="9"/>
      <c r="O6515" s="18"/>
      <c r="P6515" s="18"/>
      <c r="Q6515" s="18"/>
      <c r="R6515" s="18"/>
      <c r="S6515" s="18"/>
    </row>
    <row r="6516" spans="1:19" x14ac:dyDescent="0.25">
      <c r="A6516" s="9"/>
      <c r="O6516" s="18"/>
      <c r="P6516" s="18"/>
      <c r="Q6516" s="18"/>
      <c r="R6516" s="18"/>
      <c r="S6516" s="18"/>
    </row>
    <row r="6517" spans="1:19" x14ac:dyDescent="0.25">
      <c r="A6517" s="9"/>
      <c r="O6517" s="18"/>
      <c r="P6517" s="18"/>
      <c r="Q6517" s="18"/>
      <c r="R6517" s="18"/>
      <c r="S6517" s="18"/>
    </row>
    <row r="6518" spans="1:19" x14ac:dyDescent="0.25">
      <c r="A6518" s="9"/>
      <c r="O6518" s="18"/>
      <c r="P6518" s="18"/>
      <c r="Q6518" s="18"/>
      <c r="R6518" s="18"/>
      <c r="S6518" s="18"/>
    </row>
    <row r="6519" spans="1:19" x14ac:dyDescent="0.25">
      <c r="A6519" s="9"/>
      <c r="O6519" s="18"/>
      <c r="P6519" s="18"/>
      <c r="Q6519" s="18"/>
      <c r="R6519" s="18"/>
      <c r="S6519" s="18"/>
    </row>
    <row r="6520" spans="1:19" x14ac:dyDescent="0.25">
      <c r="A6520" s="9"/>
      <c r="O6520" s="18"/>
      <c r="P6520" s="18"/>
      <c r="Q6520" s="18"/>
      <c r="R6520" s="18"/>
      <c r="S6520" s="18"/>
    </row>
    <row r="6521" spans="1:19" x14ac:dyDescent="0.25">
      <c r="A6521" s="9"/>
      <c r="O6521" s="18"/>
      <c r="P6521" s="18"/>
      <c r="Q6521" s="18"/>
      <c r="R6521" s="18"/>
      <c r="S6521" s="18"/>
    </row>
    <row r="6522" spans="1:19" x14ac:dyDescent="0.25">
      <c r="A6522" s="9"/>
      <c r="O6522" s="18"/>
      <c r="P6522" s="18"/>
      <c r="Q6522" s="18"/>
      <c r="R6522" s="18"/>
      <c r="S6522" s="18"/>
    </row>
    <row r="6523" spans="1:19" x14ac:dyDescent="0.25">
      <c r="A6523" s="9"/>
      <c r="O6523" s="18"/>
      <c r="P6523" s="18"/>
      <c r="Q6523" s="18"/>
      <c r="R6523" s="18"/>
      <c r="S6523" s="18"/>
    </row>
    <row r="6524" spans="1:19" x14ac:dyDescent="0.25">
      <c r="A6524" s="9"/>
      <c r="O6524" s="18"/>
      <c r="P6524" s="18"/>
      <c r="Q6524" s="18"/>
      <c r="R6524" s="18"/>
      <c r="S6524" s="18"/>
    </row>
    <row r="6525" spans="1:19" x14ac:dyDescent="0.25">
      <c r="A6525" s="9"/>
      <c r="O6525" s="18"/>
      <c r="P6525" s="18"/>
      <c r="Q6525" s="18"/>
      <c r="R6525" s="18"/>
      <c r="S6525" s="18"/>
    </row>
    <row r="6526" spans="1:19" x14ac:dyDescent="0.25">
      <c r="A6526" s="9"/>
      <c r="O6526" s="18"/>
      <c r="P6526" s="18"/>
      <c r="Q6526" s="18"/>
      <c r="R6526" s="18"/>
      <c r="S6526" s="18"/>
    </row>
    <row r="6527" spans="1:19" x14ac:dyDescent="0.25">
      <c r="A6527" s="9"/>
      <c r="O6527" s="18"/>
      <c r="P6527" s="18"/>
      <c r="Q6527" s="18"/>
      <c r="R6527" s="18"/>
      <c r="S6527" s="18"/>
    </row>
    <row r="6528" spans="1:19" x14ac:dyDescent="0.25">
      <c r="A6528" s="9"/>
      <c r="O6528" s="18"/>
      <c r="P6528" s="18"/>
      <c r="Q6528" s="18"/>
      <c r="R6528" s="18"/>
      <c r="S6528" s="18"/>
    </row>
    <row r="6529" spans="1:19" x14ac:dyDescent="0.25">
      <c r="A6529" s="9"/>
      <c r="O6529" s="18"/>
      <c r="P6529" s="18"/>
      <c r="Q6529" s="18"/>
      <c r="R6529" s="18"/>
      <c r="S6529" s="18"/>
    </row>
    <row r="6530" spans="1:19" x14ac:dyDescent="0.25">
      <c r="A6530" s="9"/>
      <c r="O6530" s="18"/>
      <c r="P6530" s="18"/>
      <c r="Q6530" s="18"/>
      <c r="R6530" s="18"/>
      <c r="S6530" s="18"/>
    </row>
    <row r="6531" spans="1:19" x14ac:dyDescent="0.25">
      <c r="A6531" s="9"/>
      <c r="O6531" s="18"/>
      <c r="P6531" s="18"/>
      <c r="Q6531" s="18"/>
      <c r="R6531" s="18"/>
      <c r="S6531" s="18"/>
    </row>
    <row r="6532" spans="1:19" x14ac:dyDescent="0.25">
      <c r="A6532" s="9"/>
      <c r="O6532" s="18"/>
      <c r="P6532" s="18"/>
      <c r="Q6532" s="18"/>
      <c r="R6532" s="18"/>
      <c r="S6532" s="18"/>
    </row>
    <row r="6533" spans="1:19" x14ac:dyDescent="0.25">
      <c r="A6533" s="9"/>
      <c r="O6533" s="18"/>
      <c r="P6533" s="18"/>
      <c r="Q6533" s="18"/>
      <c r="R6533" s="18"/>
      <c r="S6533" s="18"/>
    </row>
    <row r="6534" spans="1:19" x14ac:dyDescent="0.25">
      <c r="A6534" s="9"/>
      <c r="O6534" s="18"/>
      <c r="P6534" s="18"/>
      <c r="Q6534" s="18"/>
      <c r="R6534" s="18"/>
      <c r="S6534" s="18"/>
    </row>
    <row r="6535" spans="1:19" x14ac:dyDescent="0.25">
      <c r="A6535" s="9"/>
      <c r="O6535" s="18"/>
      <c r="P6535" s="18"/>
      <c r="Q6535" s="18"/>
      <c r="R6535" s="18"/>
      <c r="S6535" s="18"/>
    </row>
    <row r="6536" spans="1:19" x14ac:dyDescent="0.25">
      <c r="A6536" s="9"/>
      <c r="O6536" s="18"/>
      <c r="P6536" s="18"/>
      <c r="Q6536" s="18"/>
      <c r="R6536" s="18"/>
      <c r="S6536" s="18"/>
    </row>
    <row r="6537" spans="1:19" x14ac:dyDescent="0.25">
      <c r="A6537" s="9"/>
      <c r="O6537" s="18"/>
      <c r="P6537" s="18"/>
      <c r="Q6537" s="18"/>
      <c r="R6537" s="18"/>
      <c r="S6537" s="18"/>
    </row>
    <row r="6538" spans="1:19" x14ac:dyDescent="0.25">
      <c r="A6538" s="9"/>
      <c r="O6538" s="18"/>
      <c r="P6538" s="18"/>
      <c r="Q6538" s="18"/>
      <c r="R6538" s="18"/>
      <c r="S6538" s="18"/>
    </row>
    <row r="6539" spans="1:19" x14ac:dyDescent="0.25">
      <c r="A6539" s="9"/>
      <c r="O6539" s="18"/>
      <c r="P6539" s="18"/>
      <c r="Q6539" s="18"/>
      <c r="R6539" s="18"/>
      <c r="S6539" s="18"/>
    </row>
    <row r="6540" spans="1:19" x14ac:dyDescent="0.25">
      <c r="A6540" s="9"/>
      <c r="O6540" s="18"/>
      <c r="P6540" s="18"/>
      <c r="Q6540" s="18"/>
      <c r="R6540" s="18"/>
      <c r="S6540" s="18"/>
    </row>
    <row r="6541" spans="1:19" x14ac:dyDescent="0.25">
      <c r="A6541" s="9"/>
      <c r="O6541" s="18"/>
      <c r="P6541" s="18"/>
      <c r="Q6541" s="18"/>
      <c r="R6541" s="18"/>
      <c r="S6541" s="18"/>
    </row>
    <row r="6542" spans="1:19" x14ac:dyDescent="0.25">
      <c r="A6542" s="9"/>
      <c r="O6542" s="18"/>
      <c r="P6542" s="18"/>
      <c r="Q6542" s="18"/>
      <c r="R6542" s="18"/>
      <c r="S6542" s="18"/>
    </row>
    <row r="6543" spans="1:19" x14ac:dyDescent="0.25">
      <c r="A6543" s="9"/>
      <c r="O6543" s="18"/>
      <c r="P6543" s="18"/>
      <c r="Q6543" s="18"/>
      <c r="R6543" s="18"/>
      <c r="S6543" s="18"/>
    </row>
    <row r="6544" spans="1:19" x14ac:dyDescent="0.25">
      <c r="A6544" s="9"/>
      <c r="O6544" s="18"/>
      <c r="P6544" s="18"/>
      <c r="Q6544" s="18"/>
      <c r="R6544" s="18"/>
      <c r="S6544" s="18"/>
    </row>
    <row r="6545" spans="1:19" x14ac:dyDescent="0.25">
      <c r="A6545" s="9"/>
      <c r="O6545" s="18"/>
      <c r="P6545" s="18"/>
      <c r="Q6545" s="18"/>
      <c r="R6545" s="18"/>
      <c r="S6545" s="18"/>
    </row>
    <row r="6546" spans="1:19" x14ac:dyDescent="0.25">
      <c r="A6546" s="9"/>
      <c r="O6546" s="18"/>
      <c r="P6546" s="18"/>
      <c r="Q6546" s="18"/>
      <c r="R6546" s="18"/>
      <c r="S6546" s="18"/>
    </row>
    <row r="6547" spans="1:19" x14ac:dyDescent="0.25">
      <c r="A6547" s="9"/>
      <c r="O6547" s="18"/>
      <c r="P6547" s="18"/>
      <c r="Q6547" s="18"/>
      <c r="R6547" s="18"/>
      <c r="S6547" s="18"/>
    </row>
    <row r="6548" spans="1:19" x14ac:dyDescent="0.25">
      <c r="A6548" s="9"/>
      <c r="O6548" s="18"/>
      <c r="P6548" s="18"/>
      <c r="Q6548" s="18"/>
      <c r="R6548" s="18"/>
      <c r="S6548" s="18"/>
    </row>
    <row r="6549" spans="1:19" x14ac:dyDescent="0.25">
      <c r="A6549" s="9"/>
      <c r="O6549" s="18"/>
      <c r="P6549" s="18"/>
      <c r="Q6549" s="18"/>
      <c r="R6549" s="18"/>
      <c r="S6549" s="18"/>
    </row>
    <row r="6550" spans="1:19" x14ac:dyDescent="0.25">
      <c r="A6550" s="9"/>
      <c r="O6550" s="18"/>
      <c r="P6550" s="18"/>
      <c r="Q6550" s="18"/>
      <c r="R6550" s="18"/>
      <c r="S6550" s="18"/>
    </row>
    <row r="6551" spans="1:19" x14ac:dyDescent="0.25">
      <c r="A6551" s="9"/>
      <c r="O6551" s="18"/>
      <c r="P6551" s="18"/>
      <c r="Q6551" s="18"/>
      <c r="R6551" s="18"/>
      <c r="S6551" s="18"/>
    </row>
    <row r="6552" spans="1:19" x14ac:dyDescent="0.25">
      <c r="A6552" s="9"/>
      <c r="O6552" s="18"/>
      <c r="P6552" s="18"/>
      <c r="Q6552" s="18"/>
      <c r="R6552" s="18"/>
      <c r="S6552" s="18"/>
    </row>
    <row r="6553" spans="1:19" x14ac:dyDescent="0.25">
      <c r="A6553" s="9"/>
      <c r="O6553" s="18"/>
      <c r="P6553" s="18"/>
      <c r="Q6553" s="18"/>
      <c r="R6553" s="18"/>
      <c r="S6553" s="18"/>
    </row>
    <row r="6554" spans="1:19" x14ac:dyDescent="0.25">
      <c r="A6554" s="9"/>
      <c r="O6554" s="18"/>
      <c r="P6554" s="18"/>
      <c r="Q6554" s="18"/>
      <c r="R6554" s="18"/>
      <c r="S6554" s="18"/>
    </row>
    <row r="6555" spans="1:19" x14ac:dyDescent="0.25">
      <c r="A6555" s="9"/>
      <c r="O6555" s="18"/>
      <c r="P6555" s="18"/>
      <c r="Q6555" s="18"/>
      <c r="R6555" s="18"/>
      <c r="S6555" s="18"/>
    </row>
    <row r="6556" spans="1:19" x14ac:dyDescent="0.25">
      <c r="A6556" s="9"/>
      <c r="O6556" s="18"/>
      <c r="P6556" s="18"/>
      <c r="Q6556" s="18"/>
      <c r="R6556" s="18"/>
      <c r="S6556" s="18"/>
    </row>
    <row r="6557" spans="1:19" x14ac:dyDescent="0.25">
      <c r="A6557" s="9"/>
      <c r="O6557" s="18"/>
      <c r="P6557" s="18"/>
      <c r="Q6557" s="18"/>
      <c r="R6557" s="18"/>
      <c r="S6557" s="18"/>
    </row>
    <row r="6558" spans="1:19" x14ac:dyDescent="0.25">
      <c r="A6558" s="9"/>
      <c r="O6558" s="18"/>
      <c r="P6558" s="18"/>
      <c r="Q6558" s="18"/>
      <c r="R6558" s="18"/>
      <c r="S6558" s="18"/>
    </row>
    <row r="6559" spans="1:19" x14ac:dyDescent="0.25">
      <c r="A6559" s="9"/>
      <c r="O6559" s="18"/>
      <c r="P6559" s="18"/>
      <c r="Q6559" s="18"/>
      <c r="R6559" s="18"/>
      <c r="S6559" s="18"/>
    </row>
    <row r="6560" spans="1:19" x14ac:dyDescent="0.25">
      <c r="A6560" s="9"/>
      <c r="O6560" s="18"/>
      <c r="P6560" s="18"/>
      <c r="Q6560" s="18"/>
      <c r="R6560" s="18"/>
      <c r="S6560" s="18"/>
    </row>
    <row r="6561" spans="1:19" x14ac:dyDescent="0.25">
      <c r="A6561" s="9"/>
      <c r="O6561" s="18"/>
      <c r="P6561" s="18"/>
      <c r="Q6561" s="18"/>
      <c r="R6561" s="18"/>
      <c r="S6561" s="18"/>
    </row>
    <row r="6562" spans="1:19" x14ac:dyDescent="0.25">
      <c r="A6562" s="9"/>
      <c r="O6562" s="18"/>
      <c r="P6562" s="18"/>
      <c r="Q6562" s="18"/>
      <c r="R6562" s="18"/>
      <c r="S6562" s="18"/>
    </row>
    <row r="6563" spans="1:19" x14ac:dyDescent="0.25">
      <c r="A6563" s="9"/>
      <c r="O6563" s="18"/>
      <c r="P6563" s="18"/>
      <c r="Q6563" s="18"/>
      <c r="R6563" s="18"/>
      <c r="S6563" s="18"/>
    </row>
    <row r="6564" spans="1:19" x14ac:dyDescent="0.25">
      <c r="A6564" s="9"/>
      <c r="O6564" s="18"/>
      <c r="P6564" s="18"/>
      <c r="Q6564" s="18"/>
      <c r="R6564" s="18"/>
      <c r="S6564" s="18"/>
    </row>
    <row r="6565" spans="1:19" x14ac:dyDescent="0.25">
      <c r="A6565" s="9"/>
      <c r="O6565" s="18"/>
      <c r="P6565" s="18"/>
      <c r="Q6565" s="18"/>
      <c r="R6565" s="18"/>
      <c r="S6565" s="18"/>
    </row>
    <row r="6566" spans="1:19" x14ac:dyDescent="0.25">
      <c r="A6566" s="9"/>
      <c r="O6566" s="18"/>
      <c r="P6566" s="18"/>
      <c r="Q6566" s="18"/>
      <c r="R6566" s="18"/>
      <c r="S6566" s="18"/>
    </row>
    <row r="6567" spans="1:19" x14ac:dyDescent="0.25">
      <c r="A6567" s="9"/>
      <c r="O6567" s="18"/>
      <c r="P6567" s="18"/>
      <c r="Q6567" s="18"/>
      <c r="R6567" s="18"/>
      <c r="S6567" s="18"/>
    </row>
    <row r="6568" spans="1:19" x14ac:dyDescent="0.25">
      <c r="A6568" s="9"/>
      <c r="O6568" s="18"/>
      <c r="P6568" s="18"/>
      <c r="Q6568" s="18"/>
      <c r="R6568" s="18"/>
      <c r="S6568" s="18"/>
    </row>
    <row r="6569" spans="1:19" x14ac:dyDescent="0.25">
      <c r="A6569" s="9"/>
      <c r="O6569" s="18"/>
      <c r="P6569" s="18"/>
      <c r="Q6569" s="18"/>
      <c r="R6569" s="18"/>
      <c r="S6569" s="18"/>
    </row>
    <row r="6570" spans="1:19" x14ac:dyDescent="0.25">
      <c r="A6570" s="9"/>
      <c r="O6570" s="18"/>
      <c r="P6570" s="18"/>
      <c r="Q6570" s="18"/>
      <c r="R6570" s="18"/>
      <c r="S6570" s="18"/>
    </row>
    <row r="6571" spans="1:19" x14ac:dyDescent="0.25">
      <c r="A6571" s="9"/>
      <c r="O6571" s="18"/>
      <c r="P6571" s="18"/>
      <c r="Q6571" s="18"/>
      <c r="R6571" s="18"/>
      <c r="S6571" s="18"/>
    </row>
    <row r="6572" spans="1:19" x14ac:dyDescent="0.25">
      <c r="A6572" s="9"/>
      <c r="O6572" s="18"/>
      <c r="P6572" s="18"/>
      <c r="Q6572" s="18"/>
      <c r="R6572" s="18"/>
      <c r="S6572" s="18"/>
    </row>
    <row r="6573" spans="1:19" x14ac:dyDescent="0.25">
      <c r="A6573" s="9"/>
      <c r="O6573" s="18"/>
      <c r="P6573" s="18"/>
      <c r="Q6573" s="18"/>
      <c r="R6573" s="18"/>
      <c r="S6573" s="18"/>
    </row>
    <row r="6574" spans="1:19" x14ac:dyDescent="0.25">
      <c r="A6574" s="9"/>
      <c r="O6574" s="18"/>
      <c r="P6574" s="18"/>
      <c r="Q6574" s="18"/>
      <c r="R6574" s="18"/>
      <c r="S6574" s="18"/>
    </row>
    <row r="6575" spans="1:19" x14ac:dyDescent="0.25">
      <c r="A6575" s="9"/>
      <c r="O6575" s="18"/>
      <c r="P6575" s="18"/>
      <c r="Q6575" s="18"/>
      <c r="R6575" s="18"/>
      <c r="S6575" s="18"/>
    </row>
    <row r="6576" spans="1:19" x14ac:dyDescent="0.25">
      <c r="A6576" s="9"/>
      <c r="O6576" s="18"/>
      <c r="P6576" s="18"/>
      <c r="Q6576" s="18"/>
      <c r="R6576" s="18"/>
      <c r="S6576" s="18"/>
    </row>
    <row r="6577" spans="1:19" x14ac:dyDescent="0.25">
      <c r="A6577" s="9"/>
      <c r="O6577" s="18"/>
      <c r="P6577" s="18"/>
      <c r="Q6577" s="18"/>
      <c r="R6577" s="18"/>
      <c r="S6577" s="18"/>
    </row>
    <row r="6578" spans="1:19" x14ac:dyDescent="0.25">
      <c r="A6578" s="9"/>
      <c r="O6578" s="18"/>
      <c r="P6578" s="18"/>
      <c r="Q6578" s="18"/>
      <c r="R6578" s="18"/>
      <c r="S6578" s="18"/>
    </row>
    <row r="6579" spans="1:19" x14ac:dyDescent="0.25">
      <c r="A6579" s="9"/>
      <c r="O6579" s="18"/>
      <c r="P6579" s="18"/>
      <c r="Q6579" s="18"/>
      <c r="R6579" s="18"/>
      <c r="S6579" s="18"/>
    </row>
    <row r="6580" spans="1:19" x14ac:dyDescent="0.25">
      <c r="A6580" s="9"/>
      <c r="O6580" s="18"/>
      <c r="P6580" s="18"/>
      <c r="Q6580" s="18"/>
      <c r="R6580" s="18"/>
      <c r="S6580" s="18"/>
    </row>
    <row r="6581" spans="1:19" x14ac:dyDescent="0.25">
      <c r="A6581" s="9"/>
      <c r="O6581" s="18"/>
      <c r="P6581" s="18"/>
      <c r="Q6581" s="18"/>
      <c r="R6581" s="18"/>
      <c r="S6581" s="18"/>
    </row>
    <row r="6582" spans="1:19" x14ac:dyDescent="0.25">
      <c r="A6582" s="9"/>
      <c r="O6582" s="18"/>
      <c r="P6582" s="18"/>
      <c r="Q6582" s="18"/>
      <c r="R6582" s="18"/>
      <c r="S6582" s="18"/>
    </row>
    <row r="6583" spans="1:19" x14ac:dyDescent="0.25">
      <c r="A6583" s="9"/>
      <c r="O6583" s="18"/>
      <c r="P6583" s="18"/>
      <c r="Q6583" s="18"/>
      <c r="R6583" s="18"/>
      <c r="S6583" s="18"/>
    </row>
    <row r="6584" spans="1:19" x14ac:dyDescent="0.25">
      <c r="A6584" s="9"/>
      <c r="O6584" s="18"/>
      <c r="P6584" s="18"/>
      <c r="Q6584" s="18"/>
      <c r="R6584" s="18"/>
      <c r="S6584" s="18"/>
    </row>
    <row r="6585" spans="1:19" x14ac:dyDescent="0.25">
      <c r="A6585" s="9"/>
      <c r="O6585" s="18"/>
      <c r="P6585" s="18"/>
      <c r="Q6585" s="18"/>
      <c r="R6585" s="18"/>
      <c r="S6585" s="18"/>
    </row>
    <row r="6586" spans="1:19" x14ac:dyDescent="0.25">
      <c r="A6586" s="9"/>
      <c r="O6586" s="18"/>
      <c r="P6586" s="18"/>
      <c r="Q6586" s="18"/>
      <c r="R6586" s="18"/>
      <c r="S6586" s="18"/>
    </row>
    <row r="6587" spans="1:19" x14ac:dyDescent="0.25">
      <c r="A6587" s="9"/>
      <c r="O6587" s="18"/>
      <c r="P6587" s="18"/>
      <c r="Q6587" s="18"/>
      <c r="R6587" s="18"/>
      <c r="S6587" s="18"/>
    </row>
    <row r="6588" spans="1:19" x14ac:dyDescent="0.25">
      <c r="A6588" s="9"/>
      <c r="O6588" s="18"/>
      <c r="P6588" s="18"/>
      <c r="Q6588" s="18"/>
      <c r="R6588" s="18"/>
      <c r="S6588" s="18"/>
    </row>
    <row r="6589" spans="1:19" x14ac:dyDescent="0.25">
      <c r="A6589" s="9"/>
      <c r="O6589" s="18"/>
      <c r="P6589" s="18"/>
      <c r="Q6589" s="18"/>
      <c r="R6589" s="18"/>
      <c r="S6589" s="18"/>
    </row>
    <row r="6590" spans="1:19" x14ac:dyDescent="0.25">
      <c r="A6590" s="9"/>
      <c r="O6590" s="18"/>
      <c r="P6590" s="18"/>
      <c r="Q6590" s="18"/>
      <c r="R6590" s="18"/>
      <c r="S6590" s="18"/>
    </row>
    <row r="6591" spans="1:19" x14ac:dyDescent="0.25">
      <c r="A6591" s="9"/>
      <c r="O6591" s="18"/>
      <c r="P6591" s="18"/>
      <c r="Q6591" s="18"/>
      <c r="R6591" s="18"/>
      <c r="S6591" s="18"/>
    </row>
    <row r="6592" spans="1:19" x14ac:dyDescent="0.25">
      <c r="A6592" s="9"/>
      <c r="O6592" s="18"/>
      <c r="P6592" s="18"/>
      <c r="Q6592" s="18"/>
      <c r="R6592" s="18"/>
      <c r="S6592" s="18"/>
    </row>
    <row r="6593" spans="1:19" x14ac:dyDescent="0.25">
      <c r="A6593" s="9"/>
      <c r="O6593" s="18"/>
      <c r="P6593" s="18"/>
      <c r="Q6593" s="18"/>
      <c r="R6593" s="18"/>
      <c r="S6593" s="18"/>
    </row>
    <row r="6594" spans="1:19" x14ac:dyDescent="0.25">
      <c r="A6594" s="9"/>
      <c r="O6594" s="18"/>
      <c r="P6594" s="18"/>
      <c r="Q6594" s="18"/>
      <c r="R6594" s="18"/>
      <c r="S6594" s="18"/>
    </row>
    <row r="6595" spans="1:19" x14ac:dyDescent="0.25">
      <c r="A6595" s="9"/>
      <c r="O6595" s="18"/>
      <c r="P6595" s="18"/>
      <c r="Q6595" s="18"/>
      <c r="R6595" s="18"/>
      <c r="S6595" s="18"/>
    </row>
    <row r="6596" spans="1:19" x14ac:dyDescent="0.25">
      <c r="A6596" s="9"/>
      <c r="O6596" s="18"/>
      <c r="P6596" s="18"/>
      <c r="Q6596" s="18"/>
      <c r="R6596" s="18"/>
      <c r="S6596" s="18"/>
    </row>
    <row r="6597" spans="1:19" x14ac:dyDescent="0.25">
      <c r="A6597" s="9"/>
      <c r="O6597" s="18"/>
      <c r="P6597" s="18"/>
      <c r="Q6597" s="18"/>
      <c r="R6597" s="18"/>
      <c r="S6597" s="18"/>
    </row>
    <row r="6598" spans="1:19" x14ac:dyDescent="0.25">
      <c r="A6598" s="9"/>
      <c r="O6598" s="18"/>
      <c r="P6598" s="18"/>
      <c r="Q6598" s="18"/>
      <c r="R6598" s="18"/>
      <c r="S6598" s="18"/>
    </row>
    <row r="6599" spans="1:19" x14ac:dyDescent="0.25">
      <c r="A6599" s="9"/>
      <c r="O6599" s="18"/>
      <c r="P6599" s="18"/>
      <c r="Q6599" s="18"/>
      <c r="R6599" s="18"/>
      <c r="S6599" s="18"/>
    </row>
    <row r="6600" spans="1:19" x14ac:dyDescent="0.25">
      <c r="A6600" s="9"/>
      <c r="O6600" s="18"/>
      <c r="P6600" s="18"/>
      <c r="Q6600" s="18"/>
      <c r="R6600" s="18"/>
      <c r="S6600" s="18"/>
    </row>
    <row r="6601" spans="1:19" x14ac:dyDescent="0.25">
      <c r="A6601" s="9"/>
      <c r="O6601" s="18"/>
      <c r="P6601" s="18"/>
      <c r="Q6601" s="18"/>
      <c r="R6601" s="18"/>
      <c r="S6601" s="18"/>
    </row>
    <row r="6602" spans="1:19" x14ac:dyDescent="0.25">
      <c r="A6602" s="9"/>
      <c r="O6602" s="18"/>
      <c r="P6602" s="18"/>
      <c r="Q6602" s="18"/>
      <c r="R6602" s="18"/>
      <c r="S6602" s="18"/>
    </row>
    <row r="6603" spans="1:19" x14ac:dyDescent="0.25">
      <c r="A6603" s="9"/>
      <c r="O6603" s="18"/>
      <c r="P6603" s="18"/>
      <c r="Q6603" s="18"/>
      <c r="R6603" s="18"/>
      <c r="S6603" s="18"/>
    </row>
    <row r="6604" spans="1:19" x14ac:dyDescent="0.25">
      <c r="A6604" s="9"/>
      <c r="O6604" s="18"/>
      <c r="P6604" s="18"/>
      <c r="Q6604" s="18"/>
      <c r="R6604" s="18"/>
      <c r="S6604" s="18"/>
    </row>
    <row r="6605" spans="1:19" x14ac:dyDescent="0.25">
      <c r="A6605" s="9"/>
      <c r="O6605" s="18"/>
      <c r="P6605" s="18"/>
      <c r="Q6605" s="18"/>
      <c r="R6605" s="18"/>
      <c r="S6605" s="18"/>
    </row>
    <row r="6606" spans="1:19" x14ac:dyDescent="0.25">
      <c r="A6606" s="9"/>
      <c r="O6606" s="18"/>
      <c r="P6606" s="18"/>
      <c r="Q6606" s="18"/>
      <c r="R6606" s="18"/>
      <c r="S6606" s="18"/>
    </row>
    <row r="6607" spans="1:19" x14ac:dyDescent="0.25">
      <c r="A6607" s="9"/>
      <c r="O6607" s="18"/>
      <c r="P6607" s="18"/>
      <c r="Q6607" s="18"/>
      <c r="R6607" s="18"/>
      <c r="S6607" s="18"/>
    </row>
    <row r="6608" spans="1:19" x14ac:dyDescent="0.25">
      <c r="A6608" s="9"/>
      <c r="O6608" s="18"/>
      <c r="P6608" s="18"/>
      <c r="Q6608" s="18"/>
      <c r="R6608" s="18"/>
      <c r="S6608" s="18"/>
    </row>
    <row r="6609" spans="1:19" x14ac:dyDescent="0.25">
      <c r="A6609" s="9"/>
      <c r="O6609" s="18"/>
      <c r="P6609" s="18"/>
      <c r="Q6609" s="18"/>
      <c r="R6609" s="18"/>
      <c r="S6609" s="18"/>
    </row>
    <row r="6610" spans="1:19" x14ac:dyDescent="0.25">
      <c r="A6610" s="9"/>
      <c r="O6610" s="18"/>
      <c r="P6610" s="18"/>
      <c r="Q6610" s="18"/>
      <c r="R6610" s="18"/>
      <c r="S6610" s="18"/>
    </row>
    <row r="6611" spans="1:19" x14ac:dyDescent="0.25">
      <c r="A6611" s="9"/>
      <c r="O6611" s="18"/>
      <c r="P6611" s="18"/>
      <c r="Q6611" s="18"/>
      <c r="R6611" s="18"/>
      <c r="S6611" s="18"/>
    </row>
    <row r="6612" spans="1:19" x14ac:dyDescent="0.25">
      <c r="A6612" s="9"/>
      <c r="O6612" s="18"/>
      <c r="P6612" s="18"/>
      <c r="Q6612" s="18"/>
      <c r="R6612" s="18"/>
      <c r="S6612" s="18"/>
    </row>
    <row r="6613" spans="1:19" x14ac:dyDescent="0.25">
      <c r="A6613" s="9"/>
      <c r="O6613" s="18"/>
      <c r="P6613" s="18"/>
      <c r="Q6613" s="18"/>
      <c r="R6613" s="18"/>
      <c r="S6613" s="18"/>
    </row>
    <row r="6614" spans="1:19" x14ac:dyDescent="0.25">
      <c r="A6614" s="9"/>
      <c r="O6614" s="18"/>
      <c r="P6614" s="18"/>
      <c r="Q6614" s="18"/>
      <c r="R6614" s="18"/>
      <c r="S6614" s="18"/>
    </row>
    <row r="6615" spans="1:19" x14ac:dyDescent="0.25">
      <c r="A6615" s="9"/>
      <c r="O6615" s="18"/>
      <c r="P6615" s="18"/>
      <c r="Q6615" s="18"/>
      <c r="R6615" s="18"/>
      <c r="S6615" s="18"/>
    </row>
    <row r="6616" spans="1:19" x14ac:dyDescent="0.25">
      <c r="A6616" s="9"/>
      <c r="O6616" s="18"/>
      <c r="P6616" s="18"/>
      <c r="Q6616" s="18"/>
      <c r="R6616" s="18"/>
      <c r="S6616" s="18"/>
    </row>
    <row r="6617" spans="1:19" x14ac:dyDescent="0.25">
      <c r="A6617" s="9"/>
      <c r="O6617" s="18"/>
      <c r="P6617" s="18"/>
      <c r="Q6617" s="18"/>
      <c r="R6617" s="18"/>
      <c r="S6617" s="18"/>
    </row>
    <row r="6618" spans="1:19" x14ac:dyDescent="0.25">
      <c r="A6618" s="9"/>
      <c r="O6618" s="18"/>
      <c r="P6618" s="18"/>
      <c r="Q6618" s="18"/>
      <c r="R6618" s="18"/>
      <c r="S6618" s="18"/>
    </row>
    <row r="6619" spans="1:19" x14ac:dyDescent="0.25">
      <c r="A6619" s="9"/>
      <c r="O6619" s="18"/>
      <c r="P6619" s="18"/>
      <c r="Q6619" s="18"/>
      <c r="R6619" s="18"/>
      <c r="S6619" s="18"/>
    </row>
    <row r="6620" spans="1:19" x14ac:dyDescent="0.25">
      <c r="A6620" s="9"/>
      <c r="O6620" s="18"/>
      <c r="P6620" s="18"/>
      <c r="Q6620" s="18"/>
      <c r="R6620" s="18"/>
      <c r="S6620" s="18"/>
    </row>
    <row r="6621" spans="1:19" x14ac:dyDescent="0.25">
      <c r="A6621" s="9"/>
      <c r="O6621" s="18"/>
      <c r="P6621" s="18"/>
      <c r="Q6621" s="18"/>
      <c r="R6621" s="18"/>
      <c r="S6621" s="18"/>
    </row>
    <row r="6622" spans="1:19" x14ac:dyDescent="0.25">
      <c r="A6622" s="9"/>
      <c r="O6622" s="18"/>
      <c r="P6622" s="18"/>
      <c r="Q6622" s="18"/>
      <c r="R6622" s="18"/>
      <c r="S6622" s="18"/>
    </row>
    <row r="6623" spans="1:19" x14ac:dyDescent="0.25">
      <c r="A6623" s="9"/>
      <c r="O6623" s="18"/>
      <c r="P6623" s="18"/>
      <c r="Q6623" s="18"/>
      <c r="R6623" s="18"/>
      <c r="S6623" s="18"/>
    </row>
    <row r="6624" spans="1:19" x14ac:dyDescent="0.25">
      <c r="A6624" s="9"/>
      <c r="O6624" s="18"/>
      <c r="P6624" s="18"/>
      <c r="Q6624" s="18"/>
      <c r="R6624" s="18"/>
      <c r="S6624" s="18"/>
    </row>
    <row r="6625" spans="1:19" x14ac:dyDescent="0.25">
      <c r="A6625" s="9"/>
      <c r="O6625" s="18"/>
      <c r="P6625" s="18"/>
      <c r="Q6625" s="18"/>
      <c r="R6625" s="18"/>
      <c r="S6625" s="18"/>
    </row>
    <row r="6626" spans="1:19" x14ac:dyDescent="0.25">
      <c r="A6626" s="9"/>
      <c r="O6626" s="18"/>
      <c r="P6626" s="18"/>
      <c r="Q6626" s="18"/>
      <c r="R6626" s="18"/>
      <c r="S6626" s="18"/>
    </row>
    <row r="6627" spans="1:19" x14ac:dyDescent="0.25">
      <c r="A6627" s="9"/>
      <c r="O6627" s="18"/>
      <c r="P6627" s="18"/>
      <c r="Q6627" s="18"/>
      <c r="R6627" s="18"/>
      <c r="S6627" s="18"/>
    </row>
    <row r="6628" spans="1:19" x14ac:dyDescent="0.25">
      <c r="A6628" s="9"/>
      <c r="O6628" s="18"/>
      <c r="P6628" s="18"/>
      <c r="Q6628" s="18"/>
      <c r="R6628" s="18"/>
      <c r="S6628" s="18"/>
    </row>
    <row r="6629" spans="1:19" x14ac:dyDescent="0.25">
      <c r="A6629" s="9"/>
      <c r="O6629" s="18"/>
      <c r="P6629" s="18"/>
      <c r="Q6629" s="18"/>
      <c r="R6629" s="18"/>
      <c r="S6629" s="18"/>
    </row>
    <row r="6630" spans="1:19" x14ac:dyDescent="0.25">
      <c r="A6630" s="9"/>
      <c r="O6630" s="18"/>
      <c r="P6630" s="18"/>
      <c r="Q6630" s="18"/>
      <c r="R6630" s="18"/>
      <c r="S6630" s="18"/>
    </row>
    <row r="6631" spans="1:19" x14ac:dyDescent="0.25">
      <c r="A6631" s="9"/>
      <c r="O6631" s="18"/>
      <c r="P6631" s="18"/>
      <c r="Q6631" s="18"/>
      <c r="R6631" s="18"/>
      <c r="S6631" s="18"/>
    </row>
    <row r="6632" spans="1:19" x14ac:dyDescent="0.25">
      <c r="A6632" s="9"/>
      <c r="O6632" s="18"/>
      <c r="P6632" s="18"/>
      <c r="Q6632" s="18"/>
      <c r="R6632" s="18"/>
      <c r="S6632" s="18"/>
    </row>
    <row r="6633" spans="1:19" x14ac:dyDescent="0.25">
      <c r="A6633" s="9"/>
      <c r="O6633" s="18"/>
      <c r="P6633" s="18"/>
      <c r="Q6633" s="18"/>
      <c r="R6633" s="18"/>
      <c r="S6633" s="18"/>
    </row>
    <row r="6634" spans="1:19" x14ac:dyDescent="0.25">
      <c r="A6634" s="9"/>
      <c r="O6634" s="18"/>
      <c r="P6634" s="18"/>
      <c r="Q6634" s="18"/>
      <c r="R6634" s="18"/>
      <c r="S6634" s="18"/>
    </row>
    <row r="6635" spans="1:19" x14ac:dyDescent="0.25">
      <c r="A6635" s="9"/>
      <c r="O6635" s="18"/>
      <c r="P6635" s="18"/>
      <c r="Q6635" s="18"/>
      <c r="R6635" s="18"/>
      <c r="S6635" s="18"/>
    </row>
    <row r="6636" spans="1:19" x14ac:dyDescent="0.25">
      <c r="A6636" s="9"/>
      <c r="O6636" s="18"/>
      <c r="P6636" s="18"/>
      <c r="Q6636" s="18"/>
      <c r="R6636" s="18"/>
      <c r="S6636" s="18"/>
    </row>
    <row r="6637" spans="1:19" x14ac:dyDescent="0.25">
      <c r="A6637" s="9"/>
      <c r="O6637" s="18"/>
      <c r="P6637" s="18"/>
      <c r="Q6637" s="18"/>
      <c r="R6637" s="18"/>
      <c r="S6637" s="18"/>
    </row>
    <row r="6638" spans="1:19" x14ac:dyDescent="0.25">
      <c r="A6638" s="9"/>
      <c r="O6638" s="18"/>
      <c r="P6638" s="18"/>
      <c r="Q6638" s="18"/>
      <c r="R6638" s="18"/>
      <c r="S6638" s="18"/>
    </row>
    <row r="6639" spans="1:19" x14ac:dyDescent="0.25">
      <c r="A6639" s="9"/>
      <c r="O6639" s="18"/>
      <c r="P6639" s="18"/>
      <c r="Q6639" s="18"/>
      <c r="R6639" s="18"/>
      <c r="S6639" s="18"/>
    </row>
    <row r="6640" spans="1:19" x14ac:dyDescent="0.25">
      <c r="A6640" s="9"/>
      <c r="O6640" s="18"/>
      <c r="P6640" s="18"/>
      <c r="Q6640" s="18"/>
      <c r="R6640" s="18"/>
      <c r="S6640" s="18"/>
    </row>
    <row r="6641" spans="1:19" x14ac:dyDescent="0.25">
      <c r="A6641" s="9"/>
      <c r="O6641" s="18"/>
      <c r="P6641" s="18"/>
      <c r="Q6641" s="18"/>
      <c r="R6641" s="18"/>
      <c r="S6641" s="18"/>
    </row>
    <row r="6642" spans="1:19" x14ac:dyDescent="0.25">
      <c r="A6642" s="9"/>
      <c r="O6642" s="18"/>
      <c r="P6642" s="18"/>
      <c r="Q6642" s="18"/>
      <c r="R6642" s="18"/>
      <c r="S6642" s="18"/>
    </row>
    <row r="6643" spans="1:19" x14ac:dyDescent="0.25">
      <c r="A6643" s="9"/>
      <c r="O6643" s="18"/>
      <c r="P6643" s="18"/>
      <c r="Q6643" s="18"/>
      <c r="R6643" s="18"/>
      <c r="S6643" s="18"/>
    </row>
    <row r="6644" spans="1:19" x14ac:dyDescent="0.25">
      <c r="A6644" s="9"/>
      <c r="O6644" s="18"/>
      <c r="P6644" s="18"/>
      <c r="Q6644" s="18"/>
      <c r="R6644" s="18"/>
      <c r="S6644" s="18"/>
    </row>
    <row r="6645" spans="1:19" x14ac:dyDescent="0.25">
      <c r="A6645" s="9"/>
      <c r="O6645" s="18"/>
      <c r="P6645" s="18"/>
      <c r="Q6645" s="18"/>
      <c r="R6645" s="18"/>
      <c r="S6645" s="18"/>
    </row>
    <row r="6646" spans="1:19" x14ac:dyDescent="0.25">
      <c r="A6646" s="9"/>
      <c r="O6646" s="18"/>
      <c r="P6646" s="18"/>
      <c r="Q6646" s="18"/>
      <c r="R6646" s="18"/>
      <c r="S6646" s="18"/>
    </row>
    <row r="6647" spans="1:19" x14ac:dyDescent="0.25">
      <c r="A6647" s="9"/>
      <c r="O6647" s="18"/>
      <c r="P6647" s="18"/>
      <c r="Q6647" s="18"/>
      <c r="R6647" s="18"/>
      <c r="S6647" s="18"/>
    </row>
    <row r="6648" spans="1:19" x14ac:dyDescent="0.25">
      <c r="A6648" s="9"/>
      <c r="O6648" s="18"/>
      <c r="P6648" s="18"/>
      <c r="Q6648" s="18"/>
      <c r="R6648" s="18"/>
      <c r="S6648" s="18"/>
    </row>
    <row r="6649" spans="1:19" x14ac:dyDescent="0.25">
      <c r="A6649" s="9"/>
      <c r="O6649" s="18"/>
      <c r="P6649" s="18"/>
      <c r="Q6649" s="18"/>
      <c r="R6649" s="18"/>
      <c r="S6649" s="18"/>
    </row>
    <row r="6650" spans="1:19" x14ac:dyDescent="0.25">
      <c r="A6650" s="9"/>
      <c r="O6650" s="18"/>
      <c r="P6650" s="18"/>
      <c r="Q6650" s="18"/>
      <c r="R6650" s="18"/>
      <c r="S6650" s="18"/>
    </row>
    <row r="6651" spans="1:19" x14ac:dyDescent="0.25">
      <c r="A6651" s="9"/>
      <c r="O6651" s="18"/>
      <c r="P6651" s="18"/>
      <c r="Q6651" s="18"/>
      <c r="R6651" s="18"/>
      <c r="S6651" s="18"/>
    </row>
    <row r="6652" spans="1:19" x14ac:dyDescent="0.25">
      <c r="A6652" s="9"/>
      <c r="O6652" s="18"/>
      <c r="P6652" s="18"/>
      <c r="Q6652" s="18"/>
      <c r="R6652" s="18"/>
      <c r="S6652" s="18"/>
    </row>
    <row r="6653" spans="1:19" x14ac:dyDescent="0.25">
      <c r="A6653" s="9"/>
      <c r="O6653" s="18"/>
      <c r="P6653" s="18"/>
      <c r="Q6653" s="18"/>
      <c r="R6653" s="18"/>
      <c r="S6653" s="18"/>
    </row>
    <row r="6654" spans="1:19" x14ac:dyDescent="0.25">
      <c r="A6654" s="9"/>
      <c r="O6654" s="18"/>
      <c r="P6654" s="18"/>
      <c r="Q6654" s="18"/>
      <c r="R6654" s="18"/>
      <c r="S6654" s="18"/>
    </row>
    <row r="6655" spans="1:19" x14ac:dyDescent="0.25">
      <c r="A6655" s="9"/>
      <c r="O6655" s="18"/>
      <c r="P6655" s="18"/>
      <c r="Q6655" s="18"/>
      <c r="R6655" s="18"/>
      <c r="S6655" s="18"/>
    </row>
    <row r="6656" spans="1:19" x14ac:dyDescent="0.25">
      <c r="A6656" s="9"/>
      <c r="O6656" s="18"/>
      <c r="P6656" s="18"/>
      <c r="Q6656" s="18"/>
      <c r="R6656" s="18"/>
      <c r="S6656" s="18"/>
    </row>
    <row r="6657" spans="1:19" x14ac:dyDescent="0.25">
      <c r="A6657" s="9"/>
      <c r="O6657" s="18"/>
      <c r="P6657" s="18"/>
      <c r="Q6657" s="18"/>
      <c r="R6657" s="18"/>
      <c r="S6657" s="18"/>
    </row>
    <row r="6658" spans="1:19" x14ac:dyDescent="0.25">
      <c r="A6658" s="9"/>
      <c r="O6658" s="18"/>
      <c r="P6658" s="18"/>
      <c r="Q6658" s="18"/>
      <c r="R6658" s="18"/>
      <c r="S6658" s="18"/>
    </row>
    <row r="6659" spans="1:19" x14ac:dyDescent="0.25">
      <c r="A6659" s="9"/>
      <c r="O6659" s="18"/>
      <c r="P6659" s="18"/>
      <c r="Q6659" s="18"/>
      <c r="R6659" s="18"/>
      <c r="S6659" s="18"/>
    </row>
    <row r="6660" spans="1:19" x14ac:dyDescent="0.25">
      <c r="A6660" s="9"/>
      <c r="O6660" s="18"/>
      <c r="P6660" s="18"/>
      <c r="Q6660" s="18"/>
      <c r="R6660" s="18"/>
      <c r="S6660" s="18"/>
    </row>
    <row r="6661" spans="1:19" x14ac:dyDescent="0.25">
      <c r="A6661" s="9"/>
      <c r="O6661" s="18"/>
      <c r="P6661" s="18"/>
      <c r="Q6661" s="18"/>
      <c r="R6661" s="18"/>
      <c r="S6661" s="18"/>
    </row>
    <row r="6662" spans="1:19" x14ac:dyDescent="0.25">
      <c r="A6662" s="9"/>
      <c r="O6662" s="18"/>
      <c r="P6662" s="18"/>
      <c r="Q6662" s="18"/>
      <c r="R6662" s="18"/>
      <c r="S6662" s="18"/>
    </row>
    <row r="6663" spans="1:19" x14ac:dyDescent="0.25">
      <c r="A6663" s="9"/>
      <c r="O6663" s="18"/>
      <c r="P6663" s="18"/>
      <c r="Q6663" s="18"/>
      <c r="R6663" s="18"/>
      <c r="S6663" s="18"/>
    </row>
    <row r="6664" spans="1:19" x14ac:dyDescent="0.25">
      <c r="A6664" s="9"/>
      <c r="O6664" s="18"/>
      <c r="P6664" s="18"/>
      <c r="Q6664" s="18"/>
      <c r="R6664" s="18"/>
      <c r="S6664" s="18"/>
    </row>
    <row r="6665" spans="1:19" x14ac:dyDescent="0.25">
      <c r="A6665" s="9"/>
      <c r="O6665" s="18"/>
      <c r="P6665" s="18"/>
      <c r="Q6665" s="18"/>
      <c r="R6665" s="18"/>
      <c r="S6665" s="18"/>
    </row>
    <row r="6666" spans="1:19" x14ac:dyDescent="0.25">
      <c r="A6666" s="9"/>
      <c r="O6666" s="18"/>
      <c r="P6666" s="18"/>
      <c r="Q6666" s="18"/>
      <c r="R6666" s="18"/>
      <c r="S6666" s="18"/>
    </row>
    <row r="6667" spans="1:19" x14ac:dyDescent="0.25">
      <c r="A6667" s="9"/>
      <c r="O6667" s="18"/>
      <c r="P6667" s="18"/>
      <c r="Q6667" s="18"/>
      <c r="R6667" s="18"/>
      <c r="S6667" s="18"/>
    </row>
    <row r="6668" spans="1:19" x14ac:dyDescent="0.25">
      <c r="A6668" s="9"/>
      <c r="O6668" s="18"/>
      <c r="P6668" s="18"/>
      <c r="Q6668" s="18"/>
      <c r="R6668" s="18"/>
      <c r="S6668" s="18"/>
    </row>
    <row r="6669" spans="1:19" x14ac:dyDescent="0.25">
      <c r="A6669" s="9"/>
      <c r="O6669" s="18"/>
      <c r="P6669" s="18"/>
      <c r="Q6669" s="18"/>
      <c r="R6669" s="18"/>
      <c r="S6669" s="18"/>
    </row>
    <row r="6670" spans="1:19" x14ac:dyDescent="0.25">
      <c r="A6670" s="9"/>
      <c r="O6670" s="18"/>
      <c r="P6670" s="18"/>
      <c r="Q6670" s="18"/>
      <c r="R6670" s="18"/>
      <c r="S6670" s="18"/>
    </row>
    <row r="6671" spans="1:19" x14ac:dyDescent="0.25">
      <c r="A6671" s="9"/>
      <c r="O6671" s="18"/>
      <c r="P6671" s="18"/>
      <c r="Q6671" s="18"/>
      <c r="R6671" s="18"/>
      <c r="S6671" s="18"/>
    </row>
    <row r="6672" spans="1:19" x14ac:dyDescent="0.25">
      <c r="A6672" s="9"/>
      <c r="O6672" s="18"/>
      <c r="P6672" s="18"/>
      <c r="Q6672" s="18"/>
      <c r="R6672" s="18"/>
      <c r="S6672" s="18"/>
    </row>
    <row r="6673" spans="1:19" x14ac:dyDescent="0.25">
      <c r="A6673" s="9"/>
      <c r="O6673" s="18"/>
      <c r="P6673" s="18"/>
      <c r="Q6673" s="18"/>
      <c r="R6673" s="18"/>
      <c r="S6673" s="18"/>
    </row>
    <row r="6674" spans="1:19" x14ac:dyDescent="0.25">
      <c r="A6674" s="9"/>
      <c r="O6674" s="18"/>
      <c r="P6674" s="18"/>
      <c r="Q6674" s="18"/>
      <c r="R6674" s="18"/>
      <c r="S6674" s="18"/>
    </row>
    <row r="6675" spans="1:19" x14ac:dyDescent="0.25">
      <c r="A6675" s="9"/>
      <c r="O6675" s="18"/>
      <c r="P6675" s="18"/>
      <c r="Q6675" s="18"/>
      <c r="R6675" s="18"/>
      <c r="S6675" s="18"/>
    </row>
    <row r="6676" spans="1:19" x14ac:dyDescent="0.25">
      <c r="A6676" s="9"/>
      <c r="O6676" s="18"/>
      <c r="P6676" s="18"/>
      <c r="Q6676" s="18"/>
      <c r="R6676" s="18"/>
      <c r="S6676" s="18"/>
    </row>
    <row r="6677" spans="1:19" x14ac:dyDescent="0.25">
      <c r="A6677" s="9"/>
      <c r="O6677" s="18"/>
      <c r="P6677" s="18"/>
      <c r="Q6677" s="18"/>
      <c r="R6677" s="18"/>
      <c r="S6677" s="18"/>
    </row>
    <row r="6678" spans="1:19" x14ac:dyDescent="0.25">
      <c r="A6678" s="9"/>
      <c r="O6678" s="18"/>
      <c r="P6678" s="18"/>
      <c r="Q6678" s="18"/>
      <c r="R6678" s="18"/>
      <c r="S6678" s="18"/>
    </row>
    <row r="6679" spans="1:19" x14ac:dyDescent="0.25">
      <c r="A6679" s="9"/>
      <c r="O6679" s="18"/>
      <c r="P6679" s="18"/>
      <c r="Q6679" s="18"/>
      <c r="R6679" s="18"/>
      <c r="S6679" s="18"/>
    </row>
    <row r="6680" spans="1:19" x14ac:dyDescent="0.25">
      <c r="A6680" s="9"/>
      <c r="O6680" s="18"/>
      <c r="P6680" s="18"/>
      <c r="Q6680" s="18"/>
      <c r="R6680" s="18"/>
      <c r="S6680" s="18"/>
    </row>
    <row r="6681" spans="1:19" x14ac:dyDescent="0.25">
      <c r="A6681" s="9"/>
      <c r="O6681" s="18"/>
      <c r="P6681" s="18"/>
      <c r="Q6681" s="18"/>
      <c r="R6681" s="18"/>
      <c r="S6681" s="18"/>
    </row>
    <row r="6682" spans="1:19" x14ac:dyDescent="0.25">
      <c r="A6682" s="9"/>
      <c r="O6682" s="18"/>
      <c r="P6682" s="18"/>
      <c r="Q6682" s="18"/>
      <c r="R6682" s="18"/>
      <c r="S6682" s="18"/>
    </row>
    <row r="6683" spans="1:19" x14ac:dyDescent="0.25">
      <c r="A6683" s="9"/>
      <c r="O6683" s="18"/>
      <c r="P6683" s="18"/>
      <c r="Q6683" s="18"/>
      <c r="R6683" s="18"/>
      <c r="S6683" s="18"/>
    </row>
    <row r="6684" spans="1:19" x14ac:dyDescent="0.25">
      <c r="A6684" s="9"/>
      <c r="O6684" s="18"/>
      <c r="P6684" s="18"/>
      <c r="Q6684" s="18"/>
      <c r="R6684" s="18"/>
      <c r="S6684" s="18"/>
    </row>
    <row r="6685" spans="1:19" x14ac:dyDescent="0.25">
      <c r="A6685" s="9"/>
      <c r="O6685" s="18"/>
      <c r="P6685" s="18"/>
      <c r="Q6685" s="18"/>
      <c r="R6685" s="18"/>
      <c r="S6685" s="18"/>
    </row>
    <row r="6686" spans="1:19" x14ac:dyDescent="0.25">
      <c r="A6686" s="9"/>
      <c r="O6686" s="18"/>
      <c r="P6686" s="18"/>
      <c r="Q6686" s="18"/>
      <c r="R6686" s="18"/>
      <c r="S6686" s="18"/>
    </row>
    <row r="6687" spans="1:19" x14ac:dyDescent="0.25">
      <c r="A6687" s="9"/>
      <c r="O6687" s="18"/>
      <c r="P6687" s="18"/>
      <c r="Q6687" s="18"/>
      <c r="R6687" s="18"/>
      <c r="S6687" s="18"/>
    </row>
    <row r="6688" spans="1:19" x14ac:dyDescent="0.25">
      <c r="A6688" s="9"/>
      <c r="O6688" s="18"/>
      <c r="P6688" s="18"/>
      <c r="Q6688" s="18"/>
      <c r="R6688" s="18"/>
      <c r="S6688" s="18"/>
    </row>
    <row r="6689" spans="1:19" x14ac:dyDescent="0.25">
      <c r="A6689" s="9"/>
      <c r="O6689" s="18"/>
      <c r="P6689" s="18"/>
      <c r="Q6689" s="18"/>
      <c r="R6689" s="18"/>
      <c r="S6689" s="18"/>
    </row>
    <row r="6690" spans="1:19" x14ac:dyDescent="0.25">
      <c r="A6690" s="9"/>
      <c r="O6690" s="18"/>
      <c r="P6690" s="18"/>
      <c r="Q6690" s="18"/>
      <c r="R6690" s="18"/>
      <c r="S6690" s="18"/>
    </row>
    <row r="6691" spans="1:19" x14ac:dyDescent="0.25">
      <c r="A6691" s="9"/>
      <c r="O6691" s="18"/>
      <c r="P6691" s="18"/>
      <c r="Q6691" s="18"/>
      <c r="R6691" s="18"/>
      <c r="S6691" s="18"/>
    </row>
    <row r="6692" spans="1:19" x14ac:dyDescent="0.25">
      <c r="A6692" s="9"/>
      <c r="O6692" s="18"/>
      <c r="P6692" s="18"/>
      <c r="Q6692" s="18"/>
      <c r="R6692" s="18"/>
      <c r="S6692" s="18"/>
    </row>
    <row r="6693" spans="1:19" x14ac:dyDescent="0.25">
      <c r="A6693" s="9"/>
      <c r="O6693" s="18"/>
      <c r="P6693" s="18"/>
      <c r="Q6693" s="18"/>
      <c r="R6693" s="18"/>
      <c r="S6693" s="18"/>
    </row>
    <row r="6694" spans="1:19" x14ac:dyDescent="0.25">
      <c r="A6694" s="9"/>
      <c r="O6694" s="18"/>
      <c r="P6694" s="18"/>
      <c r="Q6694" s="18"/>
      <c r="R6694" s="18"/>
      <c r="S6694" s="18"/>
    </row>
    <row r="6695" spans="1:19" x14ac:dyDescent="0.25">
      <c r="A6695" s="9"/>
      <c r="O6695" s="18"/>
      <c r="P6695" s="18"/>
      <c r="Q6695" s="18"/>
      <c r="R6695" s="18"/>
      <c r="S6695" s="18"/>
    </row>
    <row r="6696" spans="1:19" x14ac:dyDescent="0.25">
      <c r="A6696" s="9"/>
      <c r="O6696" s="18"/>
      <c r="P6696" s="18"/>
      <c r="Q6696" s="18"/>
      <c r="R6696" s="18"/>
      <c r="S6696" s="18"/>
    </row>
    <row r="6697" spans="1:19" x14ac:dyDescent="0.25">
      <c r="A6697" s="9"/>
      <c r="O6697" s="18"/>
      <c r="P6697" s="18"/>
      <c r="Q6697" s="18"/>
      <c r="R6697" s="18"/>
      <c r="S6697" s="18"/>
    </row>
    <row r="6698" spans="1:19" x14ac:dyDescent="0.25">
      <c r="A6698" s="9"/>
      <c r="O6698" s="18"/>
      <c r="P6698" s="18"/>
      <c r="Q6698" s="18"/>
      <c r="R6698" s="18"/>
      <c r="S6698" s="18"/>
    </row>
    <row r="6699" spans="1:19" x14ac:dyDescent="0.25">
      <c r="A6699" s="9"/>
      <c r="O6699" s="18"/>
      <c r="P6699" s="18"/>
      <c r="Q6699" s="18"/>
      <c r="R6699" s="18"/>
      <c r="S6699" s="18"/>
    </row>
    <row r="6700" spans="1:19" x14ac:dyDescent="0.25">
      <c r="A6700" s="9"/>
      <c r="O6700" s="18"/>
      <c r="P6700" s="18"/>
      <c r="Q6700" s="18"/>
      <c r="R6700" s="18"/>
      <c r="S6700" s="18"/>
    </row>
    <row r="6701" spans="1:19" x14ac:dyDescent="0.25">
      <c r="A6701" s="9"/>
      <c r="O6701" s="18"/>
      <c r="P6701" s="18"/>
      <c r="Q6701" s="18"/>
      <c r="R6701" s="18"/>
      <c r="S6701" s="18"/>
    </row>
    <row r="6702" spans="1:19" x14ac:dyDescent="0.25">
      <c r="A6702" s="9"/>
      <c r="O6702" s="18"/>
      <c r="P6702" s="18"/>
      <c r="Q6702" s="18"/>
      <c r="R6702" s="18"/>
      <c r="S6702" s="18"/>
    </row>
    <row r="6703" spans="1:19" x14ac:dyDescent="0.25">
      <c r="A6703" s="9"/>
      <c r="O6703" s="18"/>
      <c r="P6703" s="18"/>
      <c r="Q6703" s="18"/>
      <c r="R6703" s="18"/>
      <c r="S6703" s="18"/>
    </row>
    <row r="6704" spans="1:19" x14ac:dyDescent="0.25">
      <c r="A6704" s="9"/>
      <c r="O6704" s="18"/>
      <c r="P6704" s="18"/>
      <c r="Q6704" s="18"/>
      <c r="R6704" s="18"/>
      <c r="S6704" s="18"/>
    </row>
    <row r="6705" spans="1:19" x14ac:dyDescent="0.25">
      <c r="A6705" s="9"/>
      <c r="O6705" s="18"/>
      <c r="P6705" s="18"/>
      <c r="Q6705" s="18"/>
      <c r="R6705" s="18"/>
      <c r="S6705" s="18"/>
    </row>
    <row r="6706" spans="1:19" x14ac:dyDescent="0.25">
      <c r="A6706" s="9"/>
      <c r="O6706" s="18"/>
      <c r="P6706" s="18"/>
      <c r="Q6706" s="18"/>
      <c r="R6706" s="18"/>
      <c r="S6706" s="18"/>
    </row>
    <row r="6707" spans="1:19" x14ac:dyDescent="0.25">
      <c r="A6707" s="9"/>
      <c r="O6707" s="18"/>
      <c r="P6707" s="18"/>
      <c r="Q6707" s="18"/>
      <c r="R6707" s="18"/>
      <c r="S6707" s="18"/>
    </row>
    <row r="6708" spans="1:19" x14ac:dyDescent="0.25">
      <c r="A6708" s="9"/>
      <c r="O6708" s="18"/>
      <c r="P6708" s="18"/>
      <c r="Q6708" s="18"/>
      <c r="R6708" s="18"/>
      <c r="S6708" s="18"/>
    </row>
    <row r="6709" spans="1:19" x14ac:dyDescent="0.25">
      <c r="A6709" s="9"/>
      <c r="O6709" s="18"/>
      <c r="P6709" s="18"/>
      <c r="Q6709" s="18"/>
      <c r="R6709" s="18"/>
      <c r="S6709" s="18"/>
    </row>
    <row r="6710" spans="1:19" x14ac:dyDescent="0.25">
      <c r="A6710" s="9"/>
      <c r="O6710" s="18"/>
      <c r="P6710" s="18"/>
      <c r="Q6710" s="18"/>
      <c r="R6710" s="18"/>
      <c r="S6710" s="18"/>
    </row>
    <row r="6711" spans="1:19" x14ac:dyDescent="0.25">
      <c r="A6711" s="9"/>
      <c r="O6711" s="18"/>
      <c r="P6711" s="18"/>
      <c r="Q6711" s="18"/>
      <c r="R6711" s="18"/>
      <c r="S6711" s="18"/>
    </row>
    <row r="6712" spans="1:19" x14ac:dyDescent="0.25">
      <c r="A6712" s="9"/>
      <c r="O6712" s="18"/>
      <c r="P6712" s="18"/>
      <c r="Q6712" s="18"/>
      <c r="R6712" s="18"/>
      <c r="S6712" s="18"/>
    </row>
    <row r="6713" spans="1:19" x14ac:dyDescent="0.25">
      <c r="A6713" s="9"/>
      <c r="O6713" s="18"/>
      <c r="P6713" s="18"/>
      <c r="Q6713" s="18"/>
      <c r="R6713" s="18"/>
      <c r="S6713" s="18"/>
    </row>
    <row r="6714" spans="1:19" x14ac:dyDescent="0.25">
      <c r="A6714" s="9"/>
      <c r="O6714" s="18"/>
      <c r="P6714" s="18"/>
      <c r="Q6714" s="18"/>
      <c r="R6714" s="18"/>
      <c r="S6714" s="18"/>
    </row>
    <row r="6715" spans="1:19" x14ac:dyDescent="0.25">
      <c r="A6715" s="9"/>
      <c r="O6715" s="18"/>
      <c r="P6715" s="18"/>
      <c r="Q6715" s="18"/>
      <c r="R6715" s="18"/>
      <c r="S6715" s="18"/>
    </row>
    <row r="6716" spans="1:19" x14ac:dyDescent="0.25">
      <c r="A6716" s="9"/>
      <c r="O6716" s="18"/>
      <c r="P6716" s="18"/>
      <c r="Q6716" s="18"/>
      <c r="R6716" s="18"/>
      <c r="S6716" s="18"/>
    </row>
    <row r="6717" spans="1:19" x14ac:dyDescent="0.25">
      <c r="A6717" s="9"/>
      <c r="O6717" s="18"/>
      <c r="P6717" s="18"/>
      <c r="Q6717" s="18"/>
      <c r="R6717" s="18"/>
      <c r="S6717" s="18"/>
    </row>
    <row r="6718" spans="1:19" x14ac:dyDescent="0.25">
      <c r="A6718" s="9"/>
      <c r="O6718" s="18"/>
      <c r="P6718" s="18"/>
      <c r="Q6718" s="18"/>
      <c r="R6718" s="18"/>
      <c r="S6718" s="18"/>
    </row>
    <row r="6719" spans="1:19" x14ac:dyDescent="0.25">
      <c r="A6719" s="9"/>
      <c r="O6719" s="18"/>
      <c r="P6719" s="18"/>
      <c r="Q6719" s="18"/>
      <c r="R6719" s="18"/>
      <c r="S6719" s="18"/>
    </row>
    <row r="6720" spans="1:19" x14ac:dyDescent="0.25">
      <c r="A6720" s="9"/>
      <c r="O6720" s="18"/>
      <c r="P6720" s="18"/>
      <c r="Q6720" s="18"/>
      <c r="R6720" s="18"/>
      <c r="S6720" s="18"/>
    </row>
    <row r="6721" spans="1:19" x14ac:dyDescent="0.25">
      <c r="A6721" s="9"/>
      <c r="O6721" s="18"/>
      <c r="P6721" s="18"/>
      <c r="Q6721" s="18"/>
      <c r="R6721" s="18"/>
      <c r="S6721" s="18"/>
    </row>
    <row r="6722" spans="1:19" x14ac:dyDescent="0.25">
      <c r="A6722" s="9"/>
      <c r="O6722" s="18"/>
      <c r="P6722" s="18"/>
      <c r="Q6722" s="18"/>
      <c r="R6722" s="18"/>
      <c r="S6722" s="18"/>
    </row>
    <row r="6723" spans="1:19" x14ac:dyDescent="0.25">
      <c r="A6723" s="9"/>
      <c r="O6723" s="18"/>
      <c r="P6723" s="18"/>
      <c r="Q6723" s="18"/>
      <c r="R6723" s="18"/>
      <c r="S6723" s="18"/>
    </row>
    <row r="6724" spans="1:19" x14ac:dyDescent="0.25">
      <c r="A6724" s="9"/>
      <c r="O6724" s="18"/>
      <c r="P6724" s="18"/>
      <c r="Q6724" s="18"/>
      <c r="R6724" s="18"/>
      <c r="S6724" s="18"/>
    </row>
    <row r="6725" spans="1:19" x14ac:dyDescent="0.25">
      <c r="A6725" s="9"/>
      <c r="O6725" s="18"/>
      <c r="P6725" s="18"/>
      <c r="Q6725" s="18"/>
      <c r="R6725" s="18"/>
      <c r="S6725" s="18"/>
    </row>
    <row r="6726" spans="1:19" x14ac:dyDescent="0.25">
      <c r="A6726" s="9"/>
      <c r="O6726" s="18"/>
      <c r="P6726" s="18"/>
      <c r="Q6726" s="18"/>
      <c r="R6726" s="18"/>
      <c r="S6726" s="18"/>
    </row>
    <row r="6727" spans="1:19" x14ac:dyDescent="0.25">
      <c r="A6727" s="9"/>
      <c r="O6727" s="18"/>
      <c r="P6727" s="18"/>
      <c r="Q6727" s="18"/>
      <c r="R6727" s="18"/>
      <c r="S6727" s="18"/>
    </row>
    <row r="6728" spans="1:19" x14ac:dyDescent="0.25">
      <c r="A6728" s="9"/>
      <c r="O6728" s="18"/>
      <c r="P6728" s="18"/>
      <c r="Q6728" s="18"/>
      <c r="R6728" s="18"/>
      <c r="S6728" s="18"/>
    </row>
    <row r="6729" spans="1:19" x14ac:dyDescent="0.25">
      <c r="A6729" s="9"/>
      <c r="O6729" s="18"/>
      <c r="P6729" s="18"/>
      <c r="Q6729" s="18"/>
      <c r="R6729" s="18"/>
      <c r="S6729" s="18"/>
    </row>
    <row r="6730" spans="1:19" x14ac:dyDescent="0.25">
      <c r="A6730" s="9"/>
      <c r="O6730" s="18"/>
      <c r="P6730" s="18"/>
      <c r="Q6730" s="18"/>
      <c r="R6730" s="18"/>
      <c r="S6730" s="18"/>
    </row>
    <row r="6731" spans="1:19" x14ac:dyDescent="0.25">
      <c r="A6731" s="9"/>
      <c r="O6731" s="18"/>
      <c r="P6731" s="18"/>
      <c r="Q6731" s="18"/>
      <c r="R6731" s="18"/>
      <c r="S6731" s="18"/>
    </row>
    <row r="6732" spans="1:19" x14ac:dyDescent="0.25">
      <c r="A6732" s="9"/>
      <c r="O6732" s="18"/>
      <c r="P6732" s="18"/>
      <c r="Q6732" s="18"/>
      <c r="R6732" s="18"/>
      <c r="S6732" s="18"/>
    </row>
    <row r="6733" spans="1:19" x14ac:dyDescent="0.25">
      <c r="A6733" s="9"/>
      <c r="O6733" s="18"/>
      <c r="P6733" s="18"/>
      <c r="Q6733" s="18"/>
      <c r="R6733" s="18"/>
      <c r="S6733" s="18"/>
    </row>
    <row r="6734" spans="1:19" x14ac:dyDescent="0.25">
      <c r="A6734" s="9"/>
      <c r="O6734" s="18"/>
      <c r="P6734" s="18"/>
      <c r="Q6734" s="18"/>
      <c r="R6734" s="18"/>
      <c r="S6734" s="18"/>
    </row>
    <row r="6735" spans="1:19" x14ac:dyDescent="0.25">
      <c r="A6735" s="9"/>
      <c r="O6735" s="18"/>
      <c r="P6735" s="18"/>
      <c r="Q6735" s="18"/>
      <c r="R6735" s="18"/>
      <c r="S6735" s="18"/>
    </row>
    <row r="6736" spans="1:19" x14ac:dyDescent="0.25">
      <c r="A6736" s="9"/>
      <c r="O6736" s="18"/>
      <c r="P6736" s="18"/>
      <c r="Q6736" s="18"/>
      <c r="R6736" s="18"/>
      <c r="S6736" s="18"/>
    </row>
    <row r="6737" spans="1:19" x14ac:dyDescent="0.25">
      <c r="A6737" s="9"/>
      <c r="O6737" s="18"/>
      <c r="P6737" s="18"/>
      <c r="Q6737" s="18"/>
      <c r="R6737" s="18"/>
      <c r="S6737" s="18"/>
    </row>
    <row r="6738" spans="1:19" x14ac:dyDescent="0.25">
      <c r="A6738" s="9"/>
      <c r="O6738" s="18"/>
      <c r="P6738" s="18"/>
      <c r="Q6738" s="18"/>
      <c r="R6738" s="18"/>
      <c r="S6738" s="18"/>
    </row>
    <row r="6739" spans="1:19" x14ac:dyDescent="0.25">
      <c r="A6739" s="9"/>
      <c r="O6739" s="18"/>
      <c r="P6739" s="18"/>
      <c r="Q6739" s="18"/>
      <c r="R6739" s="18"/>
      <c r="S6739" s="18"/>
    </row>
    <row r="6740" spans="1:19" x14ac:dyDescent="0.25">
      <c r="A6740" s="9"/>
      <c r="O6740" s="18"/>
      <c r="P6740" s="18"/>
      <c r="Q6740" s="18"/>
      <c r="R6740" s="18"/>
      <c r="S6740" s="18"/>
    </row>
    <row r="6741" spans="1:19" x14ac:dyDescent="0.25">
      <c r="A6741" s="9"/>
      <c r="O6741" s="18"/>
      <c r="P6741" s="18"/>
      <c r="Q6741" s="18"/>
      <c r="R6741" s="18"/>
      <c r="S6741" s="18"/>
    </row>
    <row r="6742" spans="1:19" x14ac:dyDescent="0.25">
      <c r="A6742" s="9"/>
      <c r="O6742" s="18"/>
      <c r="P6742" s="18"/>
      <c r="Q6742" s="18"/>
      <c r="R6742" s="18"/>
      <c r="S6742" s="18"/>
    </row>
    <row r="6743" spans="1:19" x14ac:dyDescent="0.25">
      <c r="A6743" s="9"/>
      <c r="O6743" s="18"/>
      <c r="P6743" s="18"/>
      <c r="Q6743" s="18"/>
      <c r="R6743" s="18"/>
      <c r="S6743" s="18"/>
    </row>
    <row r="6744" spans="1:19" x14ac:dyDescent="0.25">
      <c r="A6744" s="9"/>
      <c r="O6744" s="18"/>
      <c r="P6744" s="18"/>
      <c r="Q6744" s="18"/>
      <c r="R6744" s="18"/>
      <c r="S6744" s="18"/>
    </row>
    <row r="6745" spans="1:19" x14ac:dyDescent="0.25">
      <c r="A6745" s="9"/>
      <c r="O6745" s="18"/>
      <c r="P6745" s="18"/>
      <c r="Q6745" s="18"/>
      <c r="R6745" s="18"/>
      <c r="S6745" s="18"/>
    </row>
    <row r="6746" spans="1:19" x14ac:dyDescent="0.25">
      <c r="A6746" s="9"/>
      <c r="O6746" s="18"/>
      <c r="P6746" s="18"/>
      <c r="Q6746" s="18"/>
      <c r="R6746" s="18"/>
      <c r="S6746" s="18"/>
    </row>
    <row r="6747" spans="1:19" x14ac:dyDescent="0.25">
      <c r="A6747" s="9"/>
      <c r="O6747" s="18"/>
      <c r="P6747" s="18"/>
      <c r="Q6747" s="18"/>
      <c r="R6747" s="18"/>
      <c r="S6747" s="18"/>
    </row>
    <row r="6748" spans="1:19" x14ac:dyDescent="0.25">
      <c r="A6748" s="9"/>
      <c r="O6748" s="18"/>
      <c r="P6748" s="18"/>
      <c r="Q6748" s="18"/>
      <c r="R6748" s="18"/>
      <c r="S6748" s="18"/>
    </row>
    <row r="6749" spans="1:19" x14ac:dyDescent="0.25">
      <c r="A6749" s="9"/>
      <c r="O6749" s="18"/>
      <c r="P6749" s="18"/>
      <c r="Q6749" s="18"/>
      <c r="R6749" s="18"/>
      <c r="S6749" s="18"/>
    </row>
    <row r="6750" spans="1:19" x14ac:dyDescent="0.25">
      <c r="A6750" s="9"/>
      <c r="O6750" s="18"/>
      <c r="P6750" s="18"/>
      <c r="Q6750" s="18"/>
      <c r="R6750" s="18"/>
      <c r="S6750" s="18"/>
    </row>
    <row r="6751" spans="1:19" x14ac:dyDescent="0.25">
      <c r="A6751" s="9"/>
      <c r="O6751" s="18"/>
      <c r="P6751" s="18"/>
      <c r="Q6751" s="18"/>
      <c r="R6751" s="18"/>
      <c r="S6751" s="18"/>
    </row>
    <row r="6752" spans="1:19" x14ac:dyDescent="0.25">
      <c r="A6752" s="9"/>
      <c r="O6752" s="18"/>
      <c r="P6752" s="18"/>
      <c r="Q6752" s="18"/>
      <c r="R6752" s="18"/>
      <c r="S6752" s="18"/>
    </row>
    <row r="6753" spans="1:19" x14ac:dyDescent="0.25">
      <c r="A6753" s="9"/>
      <c r="O6753" s="18"/>
      <c r="P6753" s="18"/>
      <c r="Q6753" s="18"/>
      <c r="R6753" s="18"/>
      <c r="S6753" s="18"/>
    </row>
    <row r="6754" spans="1:19" x14ac:dyDescent="0.25">
      <c r="A6754" s="9"/>
      <c r="O6754" s="18"/>
      <c r="P6754" s="18"/>
      <c r="Q6754" s="18"/>
      <c r="R6754" s="18"/>
      <c r="S6754" s="18"/>
    </row>
    <row r="6755" spans="1:19" x14ac:dyDescent="0.25">
      <c r="A6755" s="9"/>
      <c r="O6755" s="18"/>
      <c r="P6755" s="18"/>
      <c r="Q6755" s="18"/>
      <c r="R6755" s="18"/>
      <c r="S6755" s="18"/>
    </row>
    <row r="6756" spans="1:19" x14ac:dyDescent="0.25">
      <c r="A6756" s="9"/>
      <c r="O6756" s="18"/>
      <c r="P6756" s="18"/>
      <c r="Q6756" s="18"/>
      <c r="R6756" s="18"/>
      <c r="S6756" s="18"/>
    </row>
    <row r="6757" spans="1:19" x14ac:dyDescent="0.25">
      <c r="A6757" s="9"/>
      <c r="O6757" s="18"/>
      <c r="P6757" s="18"/>
      <c r="Q6757" s="18"/>
      <c r="R6757" s="18"/>
      <c r="S6757" s="18"/>
    </row>
    <row r="6758" spans="1:19" x14ac:dyDescent="0.25">
      <c r="A6758" s="9"/>
      <c r="O6758" s="18"/>
      <c r="P6758" s="18"/>
      <c r="Q6758" s="18"/>
      <c r="R6758" s="18"/>
      <c r="S6758" s="18"/>
    </row>
    <row r="6759" spans="1:19" x14ac:dyDescent="0.25">
      <c r="A6759" s="9"/>
      <c r="O6759" s="18"/>
      <c r="P6759" s="18"/>
      <c r="Q6759" s="18"/>
      <c r="R6759" s="18"/>
      <c r="S6759" s="18"/>
    </row>
    <row r="6760" spans="1:19" x14ac:dyDescent="0.25">
      <c r="A6760" s="9"/>
      <c r="O6760" s="18"/>
      <c r="P6760" s="18"/>
      <c r="Q6760" s="18"/>
      <c r="R6760" s="18"/>
      <c r="S6760" s="18"/>
    </row>
    <row r="6761" spans="1:19" x14ac:dyDescent="0.25">
      <c r="A6761" s="9"/>
      <c r="O6761" s="18"/>
      <c r="P6761" s="18"/>
      <c r="Q6761" s="18"/>
      <c r="R6761" s="18"/>
      <c r="S6761" s="18"/>
    </row>
    <row r="6762" spans="1:19" x14ac:dyDescent="0.25">
      <c r="A6762" s="9"/>
      <c r="O6762" s="18"/>
      <c r="P6762" s="18"/>
      <c r="Q6762" s="18"/>
      <c r="R6762" s="18"/>
      <c r="S6762" s="18"/>
    </row>
    <row r="6763" spans="1:19" x14ac:dyDescent="0.25">
      <c r="A6763" s="9"/>
      <c r="O6763" s="18"/>
      <c r="P6763" s="18"/>
      <c r="Q6763" s="18"/>
      <c r="R6763" s="18"/>
      <c r="S6763" s="18"/>
    </row>
    <row r="6764" spans="1:19" x14ac:dyDescent="0.25">
      <c r="A6764" s="9"/>
      <c r="O6764" s="18"/>
      <c r="P6764" s="18"/>
      <c r="Q6764" s="18"/>
      <c r="R6764" s="18"/>
      <c r="S6764" s="18"/>
    </row>
    <row r="6765" spans="1:19" x14ac:dyDescent="0.25">
      <c r="A6765" s="9"/>
      <c r="O6765" s="18"/>
      <c r="P6765" s="18"/>
      <c r="Q6765" s="18"/>
      <c r="R6765" s="18"/>
      <c r="S6765" s="18"/>
    </row>
    <row r="6766" spans="1:19" x14ac:dyDescent="0.25">
      <c r="A6766" s="9"/>
      <c r="O6766" s="18"/>
      <c r="P6766" s="18"/>
      <c r="Q6766" s="18"/>
      <c r="R6766" s="18"/>
      <c r="S6766" s="18"/>
    </row>
    <row r="6767" spans="1:19" x14ac:dyDescent="0.25">
      <c r="A6767" s="9"/>
      <c r="O6767" s="18"/>
      <c r="P6767" s="18"/>
      <c r="Q6767" s="18"/>
      <c r="R6767" s="18"/>
      <c r="S6767" s="18"/>
    </row>
    <row r="6768" spans="1:19" x14ac:dyDescent="0.25">
      <c r="A6768" s="9"/>
      <c r="O6768" s="18"/>
      <c r="P6768" s="18"/>
      <c r="Q6768" s="18"/>
      <c r="R6768" s="18"/>
      <c r="S6768" s="18"/>
    </row>
    <row r="6769" spans="1:19" x14ac:dyDescent="0.25">
      <c r="A6769" s="9"/>
      <c r="O6769" s="18"/>
      <c r="P6769" s="18"/>
      <c r="Q6769" s="18"/>
      <c r="R6769" s="18"/>
      <c r="S6769" s="18"/>
    </row>
    <row r="6770" spans="1:19" x14ac:dyDescent="0.25">
      <c r="A6770" s="9"/>
      <c r="O6770" s="18"/>
      <c r="P6770" s="18"/>
      <c r="Q6770" s="18"/>
      <c r="R6770" s="18"/>
      <c r="S6770" s="18"/>
    </row>
    <row r="6771" spans="1:19" x14ac:dyDescent="0.25">
      <c r="A6771" s="9"/>
      <c r="O6771" s="18"/>
      <c r="P6771" s="18"/>
      <c r="Q6771" s="18"/>
      <c r="R6771" s="18"/>
      <c r="S6771" s="18"/>
    </row>
    <row r="6772" spans="1:19" x14ac:dyDescent="0.25">
      <c r="A6772" s="9"/>
      <c r="O6772" s="18"/>
      <c r="P6772" s="18"/>
      <c r="Q6772" s="18"/>
      <c r="R6772" s="18"/>
      <c r="S6772" s="18"/>
    </row>
    <row r="6773" spans="1:19" x14ac:dyDescent="0.25">
      <c r="A6773" s="9"/>
      <c r="O6773" s="18"/>
      <c r="P6773" s="18"/>
      <c r="Q6773" s="18"/>
      <c r="R6773" s="18"/>
      <c r="S6773" s="18"/>
    </row>
    <row r="6774" spans="1:19" x14ac:dyDescent="0.25">
      <c r="A6774" s="9"/>
      <c r="O6774" s="18"/>
      <c r="P6774" s="18"/>
      <c r="Q6774" s="18"/>
      <c r="R6774" s="18"/>
      <c r="S6774" s="18"/>
    </row>
    <row r="6775" spans="1:19" x14ac:dyDescent="0.25">
      <c r="A6775" s="9"/>
      <c r="O6775" s="18"/>
      <c r="P6775" s="18"/>
      <c r="Q6775" s="18"/>
      <c r="R6775" s="18"/>
      <c r="S6775" s="18"/>
    </row>
    <row r="6776" spans="1:19" x14ac:dyDescent="0.25">
      <c r="A6776" s="9"/>
      <c r="O6776" s="18"/>
      <c r="P6776" s="18"/>
      <c r="Q6776" s="18"/>
      <c r="R6776" s="18"/>
      <c r="S6776" s="18"/>
    </row>
    <row r="6777" spans="1:19" x14ac:dyDescent="0.25">
      <c r="A6777" s="9"/>
      <c r="O6777" s="18"/>
      <c r="P6777" s="18"/>
      <c r="Q6777" s="18"/>
      <c r="R6777" s="18"/>
      <c r="S6777" s="18"/>
    </row>
    <row r="6778" spans="1:19" x14ac:dyDescent="0.25">
      <c r="A6778" s="9"/>
      <c r="O6778" s="18"/>
      <c r="P6778" s="18"/>
      <c r="Q6778" s="18"/>
      <c r="R6778" s="18"/>
      <c r="S6778" s="18"/>
    </row>
    <row r="6779" spans="1:19" x14ac:dyDescent="0.25">
      <c r="A6779" s="9"/>
      <c r="O6779" s="18"/>
      <c r="P6779" s="18"/>
      <c r="Q6779" s="18"/>
      <c r="R6779" s="18"/>
      <c r="S6779" s="18"/>
    </row>
    <row r="6780" spans="1:19" x14ac:dyDescent="0.25">
      <c r="A6780" s="9"/>
      <c r="O6780" s="18"/>
      <c r="P6780" s="18"/>
      <c r="Q6780" s="18"/>
      <c r="R6780" s="18"/>
      <c r="S6780" s="18"/>
    </row>
    <row r="6781" spans="1:19" x14ac:dyDescent="0.25">
      <c r="A6781" s="9"/>
      <c r="O6781" s="18"/>
      <c r="P6781" s="18"/>
      <c r="Q6781" s="18"/>
      <c r="R6781" s="18"/>
      <c r="S6781" s="18"/>
    </row>
    <row r="6782" spans="1:19" x14ac:dyDescent="0.25">
      <c r="A6782" s="9"/>
      <c r="O6782" s="18"/>
      <c r="P6782" s="18"/>
      <c r="Q6782" s="18"/>
      <c r="R6782" s="18"/>
      <c r="S6782" s="18"/>
    </row>
    <row r="6783" spans="1:19" x14ac:dyDescent="0.25">
      <c r="A6783" s="9"/>
      <c r="O6783" s="18"/>
      <c r="P6783" s="18"/>
      <c r="Q6783" s="18"/>
      <c r="R6783" s="18"/>
      <c r="S6783" s="18"/>
    </row>
    <row r="6784" spans="1:19" x14ac:dyDescent="0.25">
      <c r="A6784" s="9"/>
      <c r="O6784" s="18"/>
      <c r="P6784" s="18"/>
      <c r="Q6784" s="18"/>
      <c r="R6784" s="18"/>
      <c r="S6784" s="18"/>
    </row>
    <row r="6785" spans="1:19" x14ac:dyDescent="0.25">
      <c r="A6785" s="9"/>
      <c r="O6785" s="18"/>
      <c r="P6785" s="18"/>
      <c r="Q6785" s="18"/>
      <c r="R6785" s="18"/>
      <c r="S6785" s="18"/>
    </row>
    <row r="6786" spans="1:19" x14ac:dyDescent="0.25">
      <c r="A6786" s="9"/>
      <c r="O6786" s="18"/>
      <c r="P6786" s="18"/>
      <c r="Q6786" s="18"/>
      <c r="R6786" s="18"/>
      <c r="S6786" s="18"/>
    </row>
    <row r="6787" spans="1:19" x14ac:dyDescent="0.25">
      <c r="A6787" s="9"/>
      <c r="O6787" s="18"/>
      <c r="P6787" s="18"/>
      <c r="Q6787" s="18"/>
      <c r="R6787" s="18"/>
      <c r="S6787" s="18"/>
    </row>
    <row r="6788" spans="1:19" x14ac:dyDescent="0.25">
      <c r="A6788" s="9"/>
      <c r="O6788" s="18"/>
      <c r="P6788" s="18"/>
      <c r="Q6788" s="18"/>
      <c r="R6788" s="18"/>
      <c r="S6788" s="18"/>
    </row>
    <row r="6789" spans="1:19" x14ac:dyDescent="0.25">
      <c r="A6789" s="9"/>
      <c r="O6789" s="18"/>
      <c r="P6789" s="18"/>
      <c r="Q6789" s="18"/>
      <c r="R6789" s="18"/>
      <c r="S6789" s="18"/>
    </row>
    <row r="6790" spans="1:19" x14ac:dyDescent="0.25">
      <c r="A6790" s="9"/>
      <c r="O6790" s="18"/>
      <c r="P6790" s="18"/>
      <c r="Q6790" s="18"/>
      <c r="R6790" s="18"/>
      <c r="S6790" s="18"/>
    </row>
    <row r="6791" spans="1:19" x14ac:dyDescent="0.25">
      <c r="A6791" s="9"/>
      <c r="O6791" s="18"/>
      <c r="P6791" s="18"/>
      <c r="Q6791" s="18"/>
      <c r="R6791" s="18"/>
      <c r="S6791" s="18"/>
    </row>
    <row r="6792" spans="1:19" x14ac:dyDescent="0.25">
      <c r="A6792" s="9"/>
      <c r="O6792" s="18"/>
      <c r="P6792" s="18"/>
      <c r="Q6792" s="18"/>
      <c r="R6792" s="18"/>
      <c r="S6792" s="18"/>
    </row>
    <row r="6793" spans="1:19" x14ac:dyDescent="0.25">
      <c r="A6793" s="9"/>
      <c r="O6793" s="18"/>
      <c r="P6793" s="18"/>
      <c r="Q6793" s="18"/>
      <c r="R6793" s="18"/>
      <c r="S6793" s="18"/>
    </row>
    <row r="6794" spans="1:19" x14ac:dyDescent="0.25">
      <c r="A6794" s="9"/>
      <c r="O6794" s="18"/>
      <c r="P6794" s="18"/>
      <c r="Q6794" s="18"/>
      <c r="R6794" s="18"/>
      <c r="S6794" s="18"/>
    </row>
    <row r="6795" spans="1:19" x14ac:dyDescent="0.25">
      <c r="A6795" s="9"/>
      <c r="O6795" s="18"/>
      <c r="P6795" s="18"/>
      <c r="Q6795" s="18"/>
      <c r="R6795" s="18"/>
      <c r="S6795" s="18"/>
    </row>
    <row r="6796" spans="1:19" x14ac:dyDescent="0.25">
      <c r="A6796" s="9"/>
      <c r="O6796" s="18"/>
      <c r="P6796" s="18"/>
      <c r="Q6796" s="18"/>
      <c r="R6796" s="18"/>
      <c r="S6796" s="18"/>
    </row>
    <row r="6797" spans="1:19" x14ac:dyDescent="0.25">
      <c r="A6797" s="9"/>
      <c r="O6797" s="18"/>
      <c r="P6797" s="18"/>
      <c r="Q6797" s="18"/>
      <c r="R6797" s="18"/>
      <c r="S6797" s="18"/>
    </row>
    <row r="6798" spans="1:19" x14ac:dyDescent="0.25">
      <c r="A6798" s="9"/>
      <c r="O6798" s="18"/>
      <c r="P6798" s="18"/>
      <c r="Q6798" s="18"/>
      <c r="R6798" s="18"/>
      <c r="S6798" s="18"/>
    </row>
    <row r="6799" spans="1:19" x14ac:dyDescent="0.25">
      <c r="A6799" s="9"/>
      <c r="O6799" s="18"/>
      <c r="P6799" s="18"/>
      <c r="Q6799" s="18"/>
      <c r="R6799" s="18"/>
      <c r="S6799" s="18"/>
    </row>
    <row r="6800" spans="1:19" x14ac:dyDescent="0.25">
      <c r="A6800" s="9"/>
      <c r="O6800" s="18"/>
      <c r="P6800" s="18"/>
      <c r="Q6800" s="18"/>
      <c r="R6800" s="18"/>
      <c r="S6800" s="18"/>
    </row>
    <row r="6801" spans="1:19" x14ac:dyDescent="0.25">
      <c r="A6801" s="9"/>
      <c r="O6801" s="18"/>
      <c r="P6801" s="18"/>
      <c r="Q6801" s="18"/>
      <c r="R6801" s="18"/>
      <c r="S6801" s="18"/>
    </row>
    <row r="6802" spans="1:19" x14ac:dyDescent="0.25">
      <c r="A6802" s="9"/>
      <c r="O6802" s="18"/>
      <c r="P6802" s="18"/>
      <c r="Q6802" s="18"/>
      <c r="R6802" s="18"/>
      <c r="S6802" s="18"/>
    </row>
    <row r="6803" spans="1:19" x14ac:dyDescent="0.25">
      <c r="A6803" s="9"/>
      <c r="O6803" s="18"/>
      <c r="P6803" s="18"/>
      <c r="Q6803" s="18"/>
      <c r="R6803" s="18"/>
      <c r="S6803" s="18"/>
    </row>
    <row r="6804" spans="1:19" x14ac:dyDescent="0.25">
      <c r="A6804" s="9"/>
      <c r="O6804" s="18"/>
      <c r="P6804" s="18"/>
      <c r="Q6804" s="18"/>
      <c r="R6804" s="18"/>
      <c r="S6804" s="18"/>
    </row>
    <row r="6805" spans="1:19" x14ac:dyDescent="0.25">
      <c r="A6805" s="9"/>
      <c r="O6805" s="18"/>
      <c r="P6805" s="18"/>
      <c r="Q6805" s="18"/>
      <c r="R6805" s="18"/>
      <c r="S6805" s="18"/>
    </row>
    <row r="6806" spans="1:19" x14ac:dyDescent="0.25">
      <c r="A6806" s="9"/>
      <c r="O6806" s="18"/>
      <c r="P6806" s="18"/>
      <c r="Q6806" s="18"/>
      <c r="R6806" s="18"/>
      <c r="S6806" s="18"/>
    </row>
    <row r="6807" spans="1:19" x14ac:dyDescent="0.25">
      <c r="A6807" s="9"/>
      <c r="O6807" s="18"/>
      <c r="P6807" s="18"/>
      <c r="Q6807" s="18"/>
      <c r="R6807" s="18"/>
      <c r="S6807" s="18"/>
    </row>
    <row r="6808" spans="1:19" x14ac:dyDescent="0.25">
      <c r="A6808" s="9"/>
      <c r="O6808" s="18"/>
      <c r="P6808" s="18"/>
      <c r="Q6808" s="18"/>
      <c r="R6808" s="18"/>
      <c r="S6808" s="18"/>
    </row>
    <row r="6809" spans="1:19" x14ac:dyDescent="0.25">
      <c r="A6809" s="9"/>
      <c r="O6809" s="18"/>
      <c r="P6809" s="18"/>
      <c r="Q6809" s="18"/>
      <c r="R6809" s="18"/>
      <c r="S6809" s="18"/>
    </row>
    <row r="6810" spans="1:19" x14ac:dyDescent="0.25">
      <c r="A6810" s="9"/>
      <c r="O6810" s="18"/>
      <c r="P6810" s="18"/>
      <c r="Q6810" s="18"/>
      <c r="R6810" s="18"/>
      <c r="S6810" s="18"/>
    </row>
    <row r="6811" spans="1:19" x14ac:dyDescent="0.25">
      <c r="A6811" s="9"/>
      <c r="O6811" s="18"/>
      <c r="P6811" s="18"/>
      <c r="Q6811" s="18"/>
      <c r="R6811" s="18"/>
      <c r="S6811" s="18"/>
    </row>
    <row r="6812" spans="1:19" x14ac:dyDescent="0.25">
      <c r="A6812" s="9"/>
      <c r="O6812" s="18"/>
      <c r="P6812" s="18"/>
      <c r="Q6812" s="18"/>
      <c r="R6812" s="18"/>
      <c r="S6812" s="18"/>
    </row>
    <row r="6813" spans="1:19" x14ac:dyDescent="0.25">
      <c r="A6813" s="9"/>
      <c r="O6813" s="18"/>
      <c r="P6813" s="18"/>
      <c r="Q6813" s="18"/>
      <c r="R6813" s="18"/>
      <c r="S6813" s="18"/>
    </row>
    <row r="6814" spans="1:19" x14ac:dyDescent="0.25">
      <c r="A6814" s="9"/>
      <c r="O6814" s="18"/>
      <c r="P6814" s="18"/>
      <c r="Q6814" s="18"/>
      <c r="R6814" s="18"/>
      <c r="S6814" s="18"/>
    </row>
    <row r="6815" spans="1:19" x14ac:dyDescent="0.25">
      <c r="A6815" s="9"/>
      <c r="O6815" s="18"/>
      <c r="P6815" s="18"/>
      <c r="Q6815" s="18"/>
      <c r="R6815" s="18"/>
      <c r="S6815" s="18"/>
    </row>
    <row r="6816" spans="1:19" x14ac:dyDescent="0.25">
      <c r="A6816" s="9"/>
      <c r="O6816" s="18"/>
      <c r="P6816" s="18"/>
      <c r="Q6816" s="18"/>
      <c r="R6816" s="18"/>
      <c r="S6816" s="18"/>
    </row>
    <row r="6817" spans="1:19" x14ac:dyDescent="0.25">
      <c r="A6817" s="9"/>
      <c r="O6817" s="18"/>
      <c r="P6817" s="18"/>
      <c r="Q6817" s="18"/>
      <c r="R6817" s="18"/>
      <c r="S6817" s="18"/>
    </row>
    <row r="6818" spans="1:19" x14ac:dyDescent="0.25">
      <c r="A6818" s="9"/>
      <c r="O6818" s="18"/>
      <c r="P6818" s="18"/>
      <c r="Q6818" s="18"/>
      <c r="R6818" s="18"/>
      <c r="S6818" s="18"/>
    </row>
    <row r="6819" spans="1:19" x14ac:dyDescent="0.25">
      <c r="A6819" s="9"/>
      <c r="O6819" s="18"/>
      <c r="P6819" s="18"/>
      <c r="Q6819" s="18"/>
      <c r="R6819" s="18"/>
      <c r="S6819" s="18"/>
    </row>
    <row r="6820" spans="1:19" x14ac:dyDescent="0.25">
      <c r="A6820" s="9"/>
      <c r="O6820" s="18"/>
      <c r="P6820" s="18"/>
      <c r="Q6820" s="18"/>
      <c r="R6820" s="18"/>
      <c r="S6820" s="18"/>
    </row>
    <row r="6821" spans="1:19" x14ac:dyDescent="0.25">
      <c r="A6821" s="9"/>
      <c r="O6821" s="18"/>
      <c r="P6821" s="18"/>
      <c r="Q6821" s="18"/>
      <c r="R6821" s="18"/>
      <c r="S6821" s="18"/>
    </row>
    <row r="6822" spans="1:19" x14ac:dyDescent="0.25">
      <c r="A6822" s="9"/>
      <c r="O6822" s="18"/>
      <c r="P6822" s="18"/>
      <c r="Q6822" s="18"/>
      <c r="R6822" s="18"/>
      <c r="S6822" s="18"/>
    </row>
    <row r="6823" spans="1:19" x14ac:dyDescent="0.25">
      <c r="A6823" s="9"/>
      <c r="O6823" s="18"/>
      <c r="P6823" s="18"/>
      <c r="Q6823" s="18"/>
      <c r="R6823" s="18"/>
      <c r="S6823" s="18"/>
    </row>
    <row r="6824" spans="1:19" x14ac:dyDescent="0.25">
      <c r="A6824" s="9"/>
      <c r="O6824" s="18"/>
      <c r="P6824" s="18"/>
      <c r="Q6824" s="18"/>
      <c r="R6824" s="18"/>
      <c r="S6824" s="18"/>
    </row>
    <row r="6825" spans="1:19" x14ac:dyDescent="0.25">
      <c r="A6825" s="9"/>
      <c r="O6825" s="18"/>
      <c r="P6825" s="18"/>
      <c r="Q6825" s="18"/>
      <c r="R6825" s="18"/>
      <c r="S6825" s="18"/>
    </row>
    <row r="6826" spans="1:19" x14ac:dyDescent="0.25">
      <c r="A6826" s="9"/>
      <c r="O6826" s="18"/>
      <c r="P6826" s="18"/>
      <c r="Q6826" s="18"/>
      <c r="R6826" s="18"/>
      <c r="S6826" s="18"/>
    </row>
    <row r="6827" spans="1:19" x14ac:dyDescent="0.25">
      <c r="A6827" s="9"/>
      <c r="O6827" s="18"/>
      <c r="P6827" s="18"/>
      <c r="Q6827" s="18"/>
      <c r="R6827" s="18"/>
      <c r="S6827" s="18"/>
    </row>
    <row r="6828" spans="1:19" x14ac:dyDescent="0.25">
      <c r="A6828" s="9"/>
      <c r="O6828" s="18"/>
      <c r="P6828" s="18"/>
      <c r="Q6828" s="18"/>
      <c r="R6828" s="18"/>
      <c r="S6828" s="18"/>
    </row>
    <row r="6829" spans="1:19" x14ac:dyDescent="0.25">
      <c r="A6829" s="9"/>
      <c r="O6829" s="18"/>
      <c r="P6829" s="18"/>
      <c r="Q6829" s="18"/>
      <c r="R6829" s="18"/>
      <c r="S6829" s="18"/>
    </row>
    <row r="6830" spans="1:19" x14ac:dyDescent="0.25">
      <c r="A6830" s="9"/>
      <c r="O6830" s="18"/>
      <c r="P6830" s="18"/>
      <c r="Q6830" s="18"/>
      <c r="R6830" s="18"/>
      <c r="S6830" s="18"/>
    </row>
    <row r="6831" spans="1:19" x14ac:dyDescent="0.25">
      <c r="A6831" s="9"/>
      <c r="O6831" s="18"/>
      <c r="P6831" s="18"/>
      <c r="Q6831" s="18"/>
      <c r="R6831" s="18"/>
      <c r="S6831" s="18"/>
    </row>
    <row r="6832" spans="1:19" x14ac:dyDescent="0.25">
      <c r="A6832" s="9"/>
      <c r="O6832" s="18"/>
      <c r="P6832" s="18"/>
      <c r="Q6832" s="18"/>
      <c r="R6832" s="18"/>
      <c r="S6832" s="18"/>
    </row>
    <row r="6833" spans="1:19" x14ac:dyDescent="0.25">
      <c r="A6833" s="9"/>
      <c r="O6833" s="18"/>
      <c r="P6833" s="18"/>
      <c r="Q6833" s="18"/>
      <c r="R6833" s="18"/>
      <c r="S6833" s="18"/>
    </row>
    <row r="6834" spans="1:19" x14ac:dyDescent="0.25">
      <c r="A6834" s="9"/>
      <c r="O6834" s="18"/>
      <c r="P6834" s="18"/>
      <c r="Q6834" s="18"/>
      <c r="R6834" s="18"/>
      <c r="S6834" s="18"/>
    </row>
    <row r="6835" spans="1:19" x14ac:dyDescent="0.25">
      <c r="A6835" s="9"/>
      <c r="O6835" s="18"/>
      <c r="P6835" s="18"/>
      <c r="Q6835" s="18"/>
      <c r="R6835" s="18"/>
      <c r="S6835" s="18"/>
    </row>
    <row r="6836" spans="1:19" x14ac:dyDescent="0.25">
      <c r="A6836" s="9"/>
      <c r="O6836" s="18"/>
      <c r="P6836" s="18"/>
      <c r="Q6836" s="18"/>
      <c r="R6836" s="18"/>
      <c r="S6836" s="18"/>
    </row>
    <row r="6837" spans="1:19" x14ac:dyDescent="0.25">
      <c r="A6837" s="9"/>
      <c r="O6837" s="18"/>
      <c r="P6837" s="18"/>
      <c r="Q6837" s="18"/>
      <c r="R6837" s="18"/>
      <c r="S6837" s="18"/>
    </row>
    <row r="6838" spans="1:19" x14ac:dyDescent="0.25">
      <c r="A6838" s="9"/>
      <c r="O6838" s="18"/>
      <c r="P6838" s="18"/>
      <c r="Q6838" s="18"/>
      <c r="R6838" s="18"/>
      <c r="S6838" s="18"/>
    </row>
    <row r="6839" spans="1:19" x14ac:dyDescent="0.25">
      <c r="A6839" s="9"/>
      <c r="O6839" s="18"/>
      <c r="P6839" s="18"/>
      <c r="Q6839" s="18"/>
      <c r="R6839" s="18"/>
      <c r="S6839" s="18"/>
    </row>
    <row r="6840" spans="1:19" x14ac:dyDescent="0.25">
      <c r="A6840" s="9"/>
      <c r="O6840" s="18"/>
      <c r="P6840" s="18"/>
      <c r="Q6840" s="18"/>
      <c r="R6840" s="18"/>
      <c r="S6840" s="18"/>
    </row>
    <row r="6841" spans="1:19" x14ac:dyDescent="0.25">
      <c r="A6841" s="9"/>
      <c r="O6841" s="18"/>
      <c r="P6841" s="18"/>
      <c r="Q6841" s="18"/>
      <c r="R6841" s="18"/>
      <c r="S6841" s="18"/>
    </row>
    <row r="6842" spans="1:19" x14ac:dyDescent="0.25">
      <c r="A6842" s="9"/>
      <c r="O6842" s="18"/>
      <c r="P6842" s="18"/>
      <c r="Q6842" s="18"/>
      <c r="R6842" s="18"/>
      <c r="S6842" s="18"/>
    </row>
    <row r="6843" spans="1:19" x14ac:dyDescent="0.25">
      <c r="A6843" s="9"/>
      <c r="O6843" s="18"/>
      <c r="P6843" s="18"/>
      <c r="Q6843" s="18"/>
      <c r="R6843" s="18"/>
      <c r="S6843" s="18"/>
    </row>
    <row r="6844" spans="1:19" x14ac:dyDescent="0.25">
      <c r="A6844" s="9"/>
      <c r="O6844" s="18"/>
      <c r="P6844" s="18"/>
      <c r="Q6844" s="18"/>
      <c r="R6844" s="18"/>
      <c r="S6844" s="18"/>
    </row>
    <row r="6845" spans="1:19" x14ac:dyDescent="0.25">
      <c r="A6845" s="9"/>
      <c r="O6845" s="18"/>
      <c r="P6845" s="18"/>
      <c r="Q6845" s="18"/>
      <c r="R6845" s="18"/>
      <c r="S6845" s="18"/>
    </row>
    <row r="6846" spans="1:19" x14ac:dyDescent="0.25">
      <c r="A6846" s="9"/>
      <c r="O6846" s="18"/>
      <c r="P6846" s="18"/>
      <c r="Q6846" s="18"/>
      <c r="R6846" s="18"/>
      <c r="S6846" s="18"/>
    </row>
    <row r="6847" spans="1:19" x14ac:dyDescent="0.25">
      <c r="A6847" s="9"/>
      <c r="O6847" s="18"/>
      <c r="P6847" s="18"/>
      <c r="Q6847" s="18"/>
      <c r="R6847" s="18"/>
      <c r="S6847" s="18"/>
    </row>
    <row r="6848" spans="1:19" x14ac:dyDescent="0.25">
      <c r="A6848" s="9"/>
      <c r="O6848" s="18"/>
      <c r="P6848" s="18"/>
      <c r="Q6848" s="18"/>
      <c r="R6848" s="18"/>
      <c r="S6848" s="18"/>
    </row>
    <row r="6849" spans="1:19" x14ac:dyDescent="0.25">
      <c r="A6849" s="9"/>
      <c r="O6849" s="18"/>
      <c r="P6849" s="18"/>
      <c r="Q6849" s="18"/>
      <c r="R6849" s="18"/>
      <c r="S6849" s="18"/>
    </row>
    <row r="6850" spans="1:19" x14ac:dyDescent="0.25">
      <c r="A6850" s="9"/>
      <c r="O6850" s="18"/>
      <c r="P6850" s="18"/>
      <c r="Q6850" s="18"/>
      <c r="R6850" s="18"/>
      <c r="S6850" s="18"/>
    </row>
    <row r="6851" spans="1:19" x14ac:dyDescent="0.25">
      <c r="A6851" s="9"/>
      <c r="O6851" s="18"/>
      <c r="P6851" s="18"/>
      <c r="Q6851" s="18"/>
      <c r="R6851" s="18"/>
      <c r="S6851" s="18"/>
    </row>
    <row r="6852" spans="1:19" x14ac:dyDescent="0.25">
      <c r="A6852" s="9"/>
      <c r="O6852" s="18"/>
      <c r="P6852" s="18"/>
      <c r="Q6852" s="18"/>
      <c r="R6852" s="18"/>
      <c r="S6852" s="18"/>
    </row>
    <row r="6853" spans="1:19" x14ac:dyDescent="0.25">
      <c r="A6853" s="9"/>
      <c r="O6853" s="18"/>
      <c r="P6853" s="18"/>
      <c r="Q6853" s="18"/>
      <c r="R6853" s="18"/>
      <c r="S6853" s="18"/>
    </row>
    <row r="6854" spans="1:19" x14ac:dyDescent="0.25">
      <c r="A6854" s="9"/>
      <c r="O6854" s="18"/>
      <c r="P6854" s="18"/>
      <c r="Q6854" s="18"/>
      <c r="R6854" s="18"/>
      <c r="S6854" s="18"/>
    </row>
    <row r="6855" spans="1:19" x14ac:dyDescent="0.25">
      <c r="A6855" s="9"/>
      <c r="O6855" s="18"/>
      <c r="P6855" s="18"/>
      <c r="Q6855" s="18"/>
      <c r="R6855" s="18"/>
      <c r="S6855" s="18"/>
    </row>
    <row r="6856" spans="1:19" x14ac:dyDescent="0.25">
      <c r="A6856" s="9"/>
      <c r="O6856" s="18"/>
      <c r="P6856" s="18"/>
      <c r="Q6856" s="18"/>
      <c r="R6856" s="18"/>
      <c r="S6856" s="18"/>
    </row>
    <row r="6857" spans="1:19" x14ac:dyDescent="0.25">
      <c r="A6857" s="9"/>
      <c r="O6857" s="18"/>
      <c r="P6857" s="18"/>
      <c r="Q6857" s="18"/>
      <c r="R6857" s="18"/>
      <c r="S6857" s="18"/>
    </row>
    <row r="6858" spans="1:19" x14ac:dyDescent="0.25">
      <c r="A6858" s="9"/>
      <c r="O6858" s="18"/>
      <c r="P6858" s="18"/>
      <c r="Q6858" s="18"/>
      <c r="R6858" s="18"/>
      <c r="S6858" s="18"/>
    </row>
    <row r="6859" spans="1:19" x14ac:dyDescent="0.25">
      <c r="A6859" s="9"/>
      <c r="O6859" s="18"/>
      <c r="P6859" s="18"/>
      <c r="Q6859" s="18"/>
      <c r="R6859" s="18"/>
      <c r="S6859" s="18"/>
    </row>
    <row r="6860" spans="1:19" x14ac:dyDescent="0.25">
      <c r="A6860" s="9"/>
      <c r="O6860" s="18"/>
      <c r="P6860" s="18"/>
      <c r="Q6860" s="18"/>
      <c r="R6860" s="18"/>
      <c r="S6860" s="18"/>
    </row>
    <row r="6861" spans="1:19" x14ac:dyDescent="0.25">
      <c r="A6861" s="9"/>
      <c r="O6861" s="18"/>
      <c r="P6861" s="18"/>
      <c r="Q6861" s="18"/>
      <c r="R6861" s="18"/>
      <c r="S6861" s="18"/>
    </row>
    <row r="6862" spans="1:19" x14ac:dyDescent="0.25">
      <c r="A6862" s="9"/>
      <c r="O6862" s="18"/>
      <c r="P6862" s="18"/>
      <c r="Q6862" s="18"/>
      <c r="R6862" s="18"/>
      <c r="S6862" s="18"/>
    </row>
    <row r="6863" spans="1:19" x14ac:dyDescent="0.25">
      <c r="A6863" s="9"/>
      <c r="O6863" s="18"/>
      <c r="P6863" s="18"/>
      <c r="Q6863" s="18"/>
      <c r="R6863" s="18"/>
      <c r="S6863" s="18"/>
    </row>
    <row r="6864" spans="1:19" x14ac:dyDescent="0.25">
      <c r="A6864" s="9"/>
      <c r="O6864" s="18"/>
      <c r="P6864" s="18"/>
      <c r="Q6864" s="18"/>
      <c r="R6864" s="18"/>
      <c r="S6864" s="18"/>
    </row>
    <row r="6865" spans="1:19" x14ac:dyDescent="0.25">
      <c r="A6865" s="9"/>
      <c r="O6865" s="18"/>
      <c r="P6865" s="18"/>
      <c r="Q6865" s="18"/>
      <c r="R6865" s="18"/>
      <c r="S6865" s="18"/>
    </row>
    <row r="6866" spans="1:19" x14ac:dyDescent="0.25">
      <c r="A6866" s="9"/>
      <c r="O6866" s="18"/>
      <c r="P6866" s="18"/>
      <c r="Q6866" s="18"/>
      <c r="R6866" s="18"/>
      <c r="S6866" s="18"/>
    </row>
    <row r="6867" spans="1:19" x14ac:dyDescent="0.25">
      <c r="A6867" s="9"/>
      <c r="O6867" s="18"/>
      <c r="P6867" s="18"/>
      <c r="Q6867" s="18"/>
      <c r="R6867" s="18"/>
      <c r="S6867" s="18"/>
    </row>
    <row r="6868" spans="1:19" x14ac:dyDescent="0.25">
      <c r="A6868" s="9"/>
      <c r="O6868" s="18"/>
      <c r="P6868" s="18"/>
      <c r="Q6868" s="18"/>
      <c r="R6868" s="18"/>
      <c r="S6868" s="18"/>
    </row>
    <row r="6869" spans="1:19" x14ac:dyDescent="0.25">
      <c r="A6869" s="9"/>
      <c r="O6869" s="18"/>
      <c r="P6869" s="18"/>
      <c r="Q6869" s="18"/>
      <c r="R6869" s="18"/>
      <c r="S6869" s="18"/>
    </row>
    <row r="6870" spans="1:19" x14ac:dyDescent="0.25">
      <c r="A6870" s="9"/>
      <c r="O6870" s="18"/>
      <c r="P6870" s="18"/>
      <c r="Q6870" s="18"/>
      <c r="R6870" s="18"/>
      <c r="S6870" s="18"/>
    </row>
    <row r="6871" spans="1:19" x14ac:dyDescent="0.25">
      <c r="A6871" s="9"/>
      <c r="O6871" s="18"/>
      <c r="P6871" s="18"/>
      <c r="Q6871" s="18"/>
      <c r="R6871" s="18"/>
      <c r="S6871" s="18"/>
    </row>
    <row r="6872" spans="1:19" x14ac:dyDescent="0.25">
      <c r="A6872" s="9"/>
      <c r="O6872" s="18"/>
      <c r="P6872" s="18"/>
      <c r="Q6872" s="18"/>
      <c r="R6872" s="18"/>
      <c r="S6872" s="18"/>
    </row>
    <row r="6873" spans="1:19" x14ac:dyDescent="0.25">
      <c r="A6873" s="9"/>
      <c r="O6873" s="18"/>
      <c r="P6873" s="18"/>
      <c r="Q6873" s="18"/>
      <c r="R6873" s="18"/>
      <c r="S6873" s="18"/>
    </row>
    <row r="6874" spans="1:19" x14ac:dyDescent="0.25">
      <c r="A6874" s="9"/>
      <c r="O6874" s="18"/>
      <c r="P6874" s="18"/>
      <c r="Q6874" s="18"/>
      <c r="R6874" s="18"/>
      <c r="S6874" s="18"/>
    </row>
    <row r="6875" spans="1:19" x14ac:dyDescent="0.25">
      <c r="A6875" s="9"/>
      <c r="O6875" s="18"/>
      <c r="P6875" s="18"/>
      <c r="Q6875" s="18"/>
      <c r="R6875" s="18"/>
      <c r="S6875" s="18"/>
    </row>
    <row r="6876" spans="1:19" x14ac:dyDescent="0.25">
      <c r="A6876" s="9"/>
      <c r="O6876" s="18"/>
      <c r="P6876" s="18"/>
      <c r="Q6876" s="18"/>
      <c r="R6876" s="18"/>
      <c r="S6876" s="18"/>
    </row>
    <row r="6877" spans="1:19" x14ac:dyDescent="0.25">
      <c r="A6877" s="9"/>
      <c r="O6877" s="18"/>
      <c r="P6877" s="18"/>
      <c r="Q6877" s="18"/>
      <c r="R6877" s="18"/>
      <c r="S6877" s="18"/>
    </row>
    <row r="6878" spans="1:19" x14ac:dyDescent="0.25">
      <c r="A6878" s="9"/>
      <c r="O6878" s="18"/>
      <c r="P6878" s="18"/>
      <c r="Q6878" s="18"/>
      <c r="R6878" s="18"/>
      <c r="S6878" s="18"/>
    </row>
    <row r="6879" spans="1:19" x14ac:dyDescent="0.25">
      <c r="A6879" s="9"/>
      <c r="O6879" s="18"/>
      <c r="P6879" s="18"/>
      <c r="Q6879" s="18"/>
      <c r="R6879" s="18"/>
      <c r="S6879" s="18"/>
    </row>
    <row r="6880" spans="1:19" x14ac:dyDescent="0.25">
      <c r="A6880" s="9"/>
      <c r="O6880" s="18"/>
      <c r="P6880" s="18"/>
      <c r="Q6880" s="18"/>
      <c r="R6880" s="18"/>
      <c r="S6880" s="18"/>
    </row>
    <row r="6881" spans="1:19" x14ac:dyDescent="0.25">
      <c r="A6881" s="9"/>
      <c r="O6881" s="18"/>
      <c r="P6881" s="18"/>
      <c r="Q6881" s="18"/>
      <c r="R6881" s="18"/>
      <c r="S6881" s="18"/>
    </row>
    <row r="6882" spans="1:19" x14ac:dyDescent="0.25">
      <c r="A6882" s="9"/>
      <c r="O6882" s="18"/>
      <c r="P6882" s="18"/>
      <c r="Q6882" s="18"/>
      <c r="R6882" s="18"/>
      <c r="S6882" s="18"/>
    </row>
    <row r="6883" spans="1:19" x14ac:dyDescent="0.25">
      <c r="A6883" s="9"/>
      <c r="O6883" s="18"/>
      <c r="P6883" s="18"/>
      <c r="Q6883" s="18"/>
      <c r="R6883" s="18"/>
      <c r="S6883" s="18"/>
    </row>
    <row r="6884" spans="1:19" x14ac:dyDescent="0.25">
      <c r="A6884" s="9"/>
      <c r="O6884" s="18"/>
      <c r="P6884" s="18"/>
      <c r="Q6884" s="18"/>
      <c r="R6884" s="18"/>
      <c r="S6884" s="18"/>
    </row>
    <row r="6885" spans="1:19" x14ac:dyDescent="0.25">
      <c r="A6885" s="9"/>
      <c r="O6885" s="18"/>
      <c r="P6885" s="18"/>
      <c r="Q6885" s="18"/>
      <c r="R6885" s="18"/>
      <c r="S6885" s="18"/>
    </row>
    <row r="6886" spans="1:19" x14ac:dyDescent="0.25">
      <c r="A6886" s="9"/>
      <c r="O6886" s="18"/>
      <c r="P6886" s="18"/>
      <c r="Q6886" s="18"/>
      <c r="R6886" s="18"/>
      <c r="S6886" s="18"/>
    </row>
    <row r="6887" spans="1:19" x14ac:dyDescent="0.25">
      <c r="A6887" s="9"/>
      <c r="O6887" s="18"/>
      <c r="P6887" s="18"/>
      <c r="Q6887" s="18"/>
      <c r="R6887" s="18"/>
      <c r="S6887" s="18"/>
    </row>
    <row r="6888" spans="1:19" x14ac:dyDescent="0.25">
      <c r="A6888" s="9"/>
      <c r="O6888" s="18"/>
      <c r="P6888" s="18"/>
      <c r="Q6888" s="18"/>
      <c r="R6888" s="18"/>
      <c r="S6888" s="18"/>
    </row>
    <row r="6889" spans="1:19" x14ac:dyDescent="0.25">
      <c r="A6889" s="9"/>
      <c r="O6889" s="18"/>
      <c r="P6889" s="18"/>
      <c r="Q6889" s="18"/>
      <c r="R6889" s="18"/>
      <c r="S6889" s="18"/>
    </row>
    <row r="6890" spans="1:19" x14ac:dyDescent="0.25">
      <c r="A6890" s="9"/>
      <c r="O6890" s="18"/>
      <c r="P6890" s="18"/>
      <c r="Q6890" s="18"/>
      <c r="R6890" s="18"/>
      <c r="S6890" s="18"/>
    </row>
    <row r="6891" spans="1:19" x14ac:dyDescent="0.25">
      <c r="A6891" s="9"/>
      <c r="O6891" s="18"/>
      <c r="P6891" s="18"/>
      <c r="Q6891" s="18"/>
      <c r="R6891" s="18"/>
      <c r="S6891" s="18"/>
    </row>
    <row r="6892" spans="1:19" x14ac:dyDescent="0.25">
      <c r="A6892" s="9"/>
      <c r="O6892" s="18"/>
      <c r="P6892" s="18"/>
      <c r="Q6892" s="18"/>
      <c r="R6892" s="18"/>
      <c r="S6892" s="18"/>
    </row>
    <row r="6893" spans="1:19" x14ac:dyDescent="0.25">
      <c r="A6893" s="9"/>
      <c r="O6893" s="18"/>
      <c r="P6893" s="18"/>
      <c r="Q6893" s="18"/>
      <c r="R6893" s="18"/>
      <c r="S6893" s="18"/>
    </row>
    <row r="6894" spans="1:19" x14ac:dyDescent="0.25">
      <c r="A6894" s="9"/>
      <c r="O6894" s="18"/>
      <c r="P6894" s="18"/>
      <c r="Q6894" s="18"/>
      <c r="R6894" s="18"/>
      <c r="S6894" s="18"/>
    </row>
    <row r="6895" spans="1:19" x14ac:dyDescent="0.25">
      <c r="A6895" s="9"/>
      <c r="O6895" s="18"/>
      <c r="P6895" s="18"/>
      <c r="Q6895" s="18"/>
      <c r="R6895" s="18"/>
      <c r="S6895" s="18"/>
    </row>
    <row r="6896" spans="1:19" x14ac:dyDescent="0.25">
      <c r="A6896" s="9"/>
      <c r="O6896" s="18"/>
      <c r="P6896" s="18"/>
      <c r="Q6896" s="18"/>
      <c r="R6896" s="18"/>
      <c r="S6896" s="18"/>
    </row>
    <row r="6897" spans="1:19" x14ac:dyDescent="0.25">
      <c r="A6897" s="9"/>
      <c r="O6897" s="18"/>
      <c r="P6897" s="18"/>
      <c r="Q6897" s="18"/>
      <c r="R6897" s="18"/>
      <c r="S6897" s="18"/>
    </row>
    <row r="6898" spans="1:19" x14ac:dyDescent="0.25">
      <c r="A6898" s="9"/>
      <c r="O6898" s="18"/>
      <c r="P6898" s="18"/>
      <c r="Q6898" s="18"/>
      <c r="R6898" s="18"/>
      <c r="S6898" s="18"/>
    </row>
    <row r="6899" spans="1:19" x14ac:dyDescent="0.25">
      <c r="A6899" s="9"/>
      <c r="O6899" s="18"/>
      <c r="P6899" s="18"/>
      <c r="Q6899" s="18"/>
      <c r="R6899" s="18"/>
      <c r="S6899" s="18"/>
    </row>
    <row r="6900" spans="1:19" x14ac:dyDescent="0.25">
      <c r="A6900" s="9"/>
      <c r="O6900" s="18"/>
      <c r="P6900" s="18"/>
      <c r="Q6900" s="18"/>
      <c r="R6900" s="18"/>
      <c r="S6900" s="18"/>
    </row>
    <row r="6901" spans="1:19" x14ac:dyDescent="0.25">
      <c r="A6901" s="9"/>
      <c r="O6901" s="18"/>
      <c r="P6901" s="18"/>
      <c r="Q6901" s="18"/>
      <c r="R6901" s="18"/>
      <c r="S6901" s="18"/>
    </row>
    <row r="6902" spans="1:19" x14ac:dyDescent="0.25">
      <c r="A6902" s="9"/>
      <c r="O6902" s="18"/>
      <c r="P6902" s="18"/>
      <c r="Q6902" s="18"/>
      <c r="R6902" s="18"/>
      <c r="S6902" s="18"/>
    </row>
    <row r="6903" spans="1:19" x14ac:dyDescent="0.25">
      <c r="A6903" s="9"/>
      <c r="O6903" s="18"/>
      <c r="P6903" s="18"/>
      <c r="Q6903" s="18"/>
      <c r="R6903" s="18"/>
      <c r="S6903" s="18"/>
    </row>
    <row r="6904" spans="1:19" x14ac:dyDescent="0.25">
      <c r="A6904" s="9"/>
      <c r="O6904" s="18"/>
      <c r="P6904" s="18"/>
      <c r="Q6904" s="18"/>
      <c r="R6904" s="18"/>
      <c r="S6904" s="18"/>
    </row>
    <row r="6905" spans="1:19" x14ac:dyDescent="0.25">
      <c r="A6905" s="9"/>
      <c r="O6905" s="18"/>
      <c r="P6905" s="18"/>
      <c r="Q6905" s="18"/>
      <c r="R6905" s="18"/>
      <c r="S6905" s="18"/>
    </row>
    <row r="6906" spans="1:19" x14ac:dyDescent="0.25">
      <c r="A6906" s="9"/>
      <c r="O6906" s="18"/>
      <c r="P6906" s="18"/>
      <c r="Q6906" s="18"/>
      <c r="R6906" s="18"/>
      <c r="S6906" s="18"/>
    </row>
    <row r="6907" spans="1:19" x14ac:dyDescent="0.25">
      <c r="A6907" s="9"/>
      <c r="O6907" s="18"/>
      <c r="P6907" s="18"/>
      <c r="Q6907" s="18"/>
      <c r="R6907" s="18"/>
      <c r="S6907" s="18"/>
    </row>
    <row r="6908" spans="1:19" x14ac:dyDescent="0.25">
      <c r="A6908" s="9"/>
      <c r="O6908" s="18"/>
      <c r="P6908" s="18"/>
      <c r="Q6908" s="18"/>
      <c r="R6908" s="18"/>
      <c r="S6908" s="18"/>
    </row>
    <row r="6909" spans="1:19" x14ac:dyDescent="0.25">
      <c r="A6909" s="9"/>
      <c r="O6909" s="18"/>
      <c r="P6909" s="18"/>
      <c r="Q6909" s="18"/>
      <c r="R6909" s="18"/>
      <c r="S6909" s="18"/>
    </row>
    <row r="6910" spans="1:19" x14ac:dyDescent="0.25">
      <c r="A6910" s="9"/>
      <c r="O6910" s="18"/>
      <c r="P6910" s="18"/>
      <c r="Q6910" s="18"/>
      <c r="R6910" s="18"/>
      <c r="S6910" s="18"/>
    </row>
    <row r="6911" spans="1:19" x14ac:dyDescent="0.25">
      <c r="A6911" s="9"/>
      <c r="O6911" s="18"/>
      <c r="P6911" s="18"/>
      <c r="Q6911" s="18"/>
      <c r="R6911" s="18"/>
      <c r="S6911" s="18"/>
    </row>
    <row r="6912" spans="1:19" x14ac:dyDescent="0.25">
      <c r="A6912" s="9"/>
      <c r="O6912" s="18"/>
      <c r="P6912" s="18"/>
      <c r="Q6912" s="18"/>
      <c r="R6912" s="18"/>
      <c r="S6912" s="18"/>
    </row>
    <row r="6913" spans="1:19" x14ac:dyDescent="0.25">
      <c r="A6913" s="9"/>
      <c r="O6913" s="18"/>
      <c r="P6913" s="18"/>
      <c r="Q6913" s="18"/>
      <c r="R6913" s="18"/>
      <c r="S6913" s="18"/>
    </row>
    <row r="6914" spans="1:19" x14ac:dyDescent="0.25">
      <c r="A6914" s="9"/>
      <c r="O6914" s="18"/>
      <c r="P6914" s="18"/>
      <c r="Q6914" s="18"/>
      <c r="R6914" s="18"/>
      <c r="S6914" s="18"/>
    </row>
    <row r="6915" spans="1:19" x14ac:dyDescent="0.25">
      <c r="A6915" s="9"/>
      <c r="O6915" s="18"/>
      <c r="P6915" s="18"/>
      <c r="Q6915" s="18"/>
      <c r="R6915" s="18"/>
      <c r="S6915" s="18"/>
    </row>
    <row r="6916" spans="1:19" x14ac:dyDescent="0.25">
      <c r="A6916" s="9"/>
      <c r="O6916" s="18"/>
      <c r="P6916" s="18"/>
      <c r="Q6916" s="18"/>
      <c r="R6916" s="18"/>
      <c r="S6916" s="18"/>
    </row>
    <row r="6917" spans="1:19" x14ac:dyDescent="0.25">
      <c r="A6917" s="9"/>
      <c r="O6917" s="18"/>
      <c r="P6917" s="18"/>
      <c r="Q6917" s="18"/>
      <c r="R6917" s="18"/>
      <c r="S6917" s="18"/>
    </row>
    <row r="6918" spans="1:19" x14ac:dyDescent="0.25">
      <c r="A6918" s="9"/>
      <c r="O6918" s="18"/>
      <c r="P6918" s="18"/>
      <c r="Q6918" s="18"/>
      <c r="R6918" s="18"/>
      <c r="S6918" s="18"/>
    </row>
    <row r="6919" spans="1:19" x14ac:dyDescent="0.25">
      <c r="A6919" s="9"/>
      <c r="O6919" s="18"/>
      <c r="P6919" s="18"/>
      <c r="Q6919" s="18"/>
      <c r="R6919" s="18"/>
      <c r="S6919" s="18"/>
    </row>
    <row r="6920" spans="1:19" x14ac:dyDescent="0.25">
      <c r="A6920" s="9"/>
      <c r="O6920" s="18"/>
      <c r="P6920" s="18"/>
      <c r="Q6920" s="18"/>
      <c r="R6920" s="18"/>
      <c r="S6920" s="18"/>
    </row>
    <row r="6921" spans="1:19" x14ac:dyDescent="0.25">
      <c r="A6921" s="9"/>
      <c r="O6921" s="18"/>
      <c r="P6921" s="18"/>
      <c r="Q6921" s="18"/>
      <c r="R6921" s="18"/>
      <c r="S6921" s="18"/>
    </row>
    <row r="6922" spans="1:19" x14ac:dyDescent="0.25">
      <c r="A6922" s="9"/>
      <c r="O6922" s="18"/>
      <c r="P6922" s="18"/>
      <c r="Q6922" s="18"/>
      <c r="R6922" s="18"/>
      <c r="S6922" s="18"/>
    </row>
    <row r="6923" spans="1:19" x14ac:dyDescent="0.25">
      <c r="A6923" s="9"/>
      <c r="O6923" s="18"/>
      <c r="P6923" s="18"/>
      <c r="Q6923" s="18"/>
      <c r="R6923" s="18"/>
      <c r="S6923" s="18"/>
    </row>
    <row r="6924" spans="1:19" x14ac:dyDescent="0.25">
      <c r="A6924" s="9"/>
      <c r="O6924" s="18"/>
      <c r="P6924" s="18"/>
      <c r="Q6924" s="18"/>
      <c r="R6924" s="18"/>
      <c r="S6924" s="18"/>
    </row>
    <row r="6925" spans="1:19" x14ac:dyDescent="0.25">
      <c r="A6925" s="9"/>
      <c r="O6925" s="18"/>
      <c r="P6925" s="18"/>
      <c r="Q6925" s="18"/>
      <c r="R6925" s="18"/>
      <c r="S6925" s="18"/>
    </row>
    <row r="6926" spans="1:19" x14ac:dyDescent="0.25">
      <c r="A6926" s="9"/>
      <c r="O6926" s="18"/>
      <c r="P6926" s="18"/>
      <c r="Q6926" s="18"/>
      <c r="R6926" s="18"/>
      <c r="S6926" s="18"/>
    </row>
    <row r="6927" spans="1:19" x14ac:dyDescent="0.25">
      <c r="A6927" s="9"/>
      <c r="O6927" s="18"/>
      <c r="P6927" s="18"/>
      <c r="Q6927" s="18"/>
      <c r="R6927" s="18"/>
      <c r="S6927" s="18"/>
    </row>
    <row r="6928" spans="1:19" x14ac:dyDescent="0.25">
      <c r="A6928" s="9"/>
      <c r="O6928" s="18"/>
      <c r="P6928" s="18"/>
      <c r="Q6928" s="18"/>
      <c r="R6928" s="18"/>
      <c r="S6928" s="18"/>
    </row>
    <row r="6929" spans="1:19" x14ac:dyDescent="0.25">
      <c r="A6929" s="9"/>
      <c r="O6929" s="18"/>
      <c r="P6929" s="18"/>
      <c r="Q6929" s="18"/>
      <c r="R6929" s="18"/>
      <c r="S6929" s="18"/>
    </row>
    <row r="6930" spans="1:19" x14ac:dyDescent="0.25">
      <c r="A6930" s="9"/>
      <c r="O6930" s="18"/>
      <c r="P6930" s="18"/>
      <c r="Q6930" s="18"/>
      <c r="R6930" s="18"/>
      <c r="S6930" s="18"/>
    </row>
    <row r="6931" spans="1:19" x14ac:dyDescent="0.25">
      <c r="A6931" s="9"/>
      <c r="O6931" s="18"/>
      <c r="P6931" s="18"/>
      <c r="Q6931" s="18"/>
      <c r="R6931" s="18"/>
      <c r="S6931" s="18"/>
    </row>
    <row r="6932" spans="1:19" x14ac:dyDescent="0.25">
      <c r="A6932" s="9"/>
      <c r="O6932" s="18"/>
      <c r="P6932" s="18"/>
      <c r="Q6932" s="18"/>
      <c r="R6932" s="18"/>
      <c r="S6932" s="18"/>
    </row>
    <row r="6933" spans="1:19" x14ac:dyDescent="0.25">
      <c r="A6933" s="9"/>
      <c r="O6933" s="18"/>
      <c r="P6933" s="18"/>
      <c r="Q6933" s="18"/>
      <c r="R6933" s="18"/>
      <c r="S6933" s="18"/>
    </row>
    <row r="6934" spans="1:19" x14ac:dyDescent="0.25">
      <c r="A6934" s="9"/>
      <c r="O6934" s="18"/>
      <c r="P6934" s="18"/>
      <c r="Q6934" s="18"/>
      <c r="R6934" s="18"/>
      <c r="S6934" s="18"/>
    </row>
    <row r="6935" spans="1:19" x14ac:dyDescent="0.25">
      <c r="A6935" s="9"/>
      <c r="O6935" s="18"/>
      <c r="P6935" s="18"/>
      <c r="Q6935" s="18"/>
      <c r="R6935" s="18"/>
      <c r="S6935" s="18"/>
    </row>
    <row r="6936" spans="1:19" x14ac:dyDescent="0.25">
      <c r="A6936" s="9"/>
      <c r="O6936" s="18"/>
      <c r="P6936" s="18"/>
      <c r="Q6936" s="18"/>
      <c r="R6936" s="18"/>
      <c r="S6936" s="18"/>
    </row>
    <row r="6937" spans="1:19" x14ac:dyDescent="0.25">
      <c r="A6937" s="9"/>
      <c r="O6937" s="18"/>
      <c r="P6937" s="18"/>
      <c r="Q6937" s="18"/>
      <c r="R6937" s="18"/>
      <c r="S6937" s="18"/>
    </row>
    <row r="6938" spans="1:19" x14ac:dyDescent="0.25">
      <c r="A6938" s="9"/>
      <c r="O6938" s="18"/>
      <c r="P6938" s="18"/>
      <c r="Q6938" s="18"/>
      <c r="R6938" s="18"/>
      <c r="S6938" s="18"/>
    </row>
    <row r="6939" spans="1:19" x14ac:dyDescent="0.25">
      <c r="A6939" s="9"/>
      <c r="O6939" s="18"/>
      <c r="P6939" s="18"/>
      <c r="Q6939" s="18"/>
      <c r="R6939" s="18"/>
      <c r="S6939" s="18"/>
    </row>
    <row r="6940" spans="1:19" x14ac:dyDescent="0.25">
      <c r="A6940" s="9"/>
      <c r="O6940" s="18"/>
      <c r="P6940" s="18"/>
      <c r="Q6940" s="18"/>
      <c r="R6940" s="18"/>
      <c r="S6940" s="18"/>
    </row>
    <row r="6941" spans="1:19" x14ac:dyDescent="0.25">
      <c r="A6941" s="9"/>
      <c r="O6941" s="18"/>
      <c r="P6941" s="18"/>
      <c r="Q6941" s="18"/>
      <c r="R6941" s="18"/>
      <c r="S6941" s="18"/>
    </row>
    <row r="6942" spans="1:19" x14ac:dyDescent="0.25">
      <c r="A6942" s="9"/>
      <c r="O6942" s="18"/>
      <c r="P6942" s="18"/>
      <c r="Q6942" s="18"/>
      <c r="R6942" s="18"/>
      <c r="S6942" s="18"/>
    </row>
    <row r="6943" spans="1:19" x14ac:dyDescent="0.25">
      <c r="A6943" s="9"/>
      <c r="O6943" s="18"/>
      <c r="P6943" s="18"/>
      <c r="Q6943" s="18"/>
      <c r="R6943" s="18"/>
      <c r="S6943" s="18"/>
    </row>
    <row r="6944" spans="1:19" x14ac:dyDescent="0.25">
      <c r="A6944" s="9"/>
      <c r="O6944" s="18"/>
      <c r="P6944" s="18"/>
      <c r="Q6944" s="18"/>
      <c r="R6944" s="18"/>
      <c r="S6944" s="18"/>
    </row>
    <row r="6945" spans="1:19" x14ac:dyDescent="0.25">
      <c r="A6945" s="9"/>
      <c r="O6945" s="18"/>
      <c r="P6945" s="18"/>
      <c r="Q6945" s="18"/>
      <c r="R6945" s="18"/>
      <c r="S6945" s="18"/>
    </row>
    <row r="6946" spans="1:19" x14ac:dyDescent="0.25">
      <c r="A6946" s="9"/>
      <c r="O6946" s="18"/>
      <c r="P6946" s="18"/>
      <c r="Q6946" s="18"/>
      <c r="R6946" s="18"/>
      <c r="S6946" s="18"/>
    </row>
    <row r="6947" spans="1:19" x14ac:dyDescent="0.25">
      <c r="A6947" s="9"/>
      <c r="O6947" s="18"/>
      <c r="P6947" s="18"/>
      <c r="Q6947" s="18"/>
      <c r="R6947" s="18"/>
      <c r="S6947" s="18"/>
    </row>
    <row r="6948" spans="1:19" x14ac:dyDescent="0.25">
      <c r="A6948" s="9"/>
      <c r="O6948" s="18"/>
      <c r="P6948" s="18"/>
      <c r="Q6948" s="18"/>
      <c r="R6948" s="18"/>
      <c r="S6948" s="18"/>
    </row>
    <row r="6949" spans="1:19" x14ac:dyDescent="0.25">
      <c r="A6949" s="9"/>
      <c r="O6949" s="18"/>
      <c r="P6949" s="18"/>
      <c r="Q6949" s="18"/>
      <c r="R6949" s="18"/>
      <c r="S6949" s="18"/>
    </row>
    <row r="6950" spans="1:19" x14ac:dyDescent="0.25">
      <c r="A6950" s="9"/>
      <c r="O6950" s="18"/>
      <c r="P6950" s="18"/>
      <c r="Q6950" s="18"/>
      <c r="R6950" s="18"/>
      <c r="S6950" s="18"/>
    </row>
    <row r="6951" spans="1:19" x14ac:dyDescent="0.25">
      <c r="A6951" s="9"/>
      <c r="O6951" s="18"/>
      <c r="P6951" s="18"/>
      <c r="Q6951" s="18"/>
      <c r="R6951" s="18"/>
      <c r="S6951" s="18"/>
    </row>
    <row r="6952" spans="1:19" x14ac:dyDescent="0.25">
      <c r="A6952" s="9"/>
      <c r="O6952" s="18"/>
      <c r="P6952" s="18"/>
      <c r="Q6952" s="18"/>
      <c r="R6952" s="18"/>
      <c r="S6952" s="18"/>
    </row>
    <row r="6953" spans="1:19" x14ac:dyDescent="0.25">
      <c r="A6953" s="9"/>
      <c r="O6953" s="18"/>
      <c r="P6953" s="18"/>
      <c r="Q6953" s="18"/>
      <c r="R6953" s="18"/>
      <c r="S6953" s="18"/>
    </row>
    <row r="6954" spans="1:19" x14ac:dyDescent="0.25">
      <c r="A6954" s="9"/>
      <c r="O6954" s="18"/>
      <c r="P6954" s="18"/>
      <c r="Q6954" s="18"/>
      <c r="R6954" s="18"/>
      <c r="S6954" s="18"/>
    </row>
    <row r="6955" spans="1:19" x14ac:dyDescent="0.25">
      <c r="A6955" s="9"/>
      <c r="O6955" s="18"/>
      <c r="P6955" s="18"/>
      <c r="Q6955" s="18"/>
      <c r="R6955" s="18"/>
      <c r="S6955" s="18"/>
    </row>
    <row r="6956" spans="1:19" x14ac:dyDescent="0.25">
      <c r="A6956" s="9"/>
      <c r="O6956" s="18"/>
      <c r="P6956" s="18"/>
      <c r="Q6956" s="18"/>
      <c r="R6956" s="18"/>
      <c r="S6956" s="18"/>
    </row>
    <row r="6957" spans="1:19" x14ac:dyDescent="0.25">
      <c r="A6957" s="9"/>
      <c r="O6957" s="18"/>
      <c r="P6957" s="18"/>
      <c r="Q6957" s="18"/>
      <c r="R6957" s="18"/>
      <c r="S6957" s="18"/>
    </row>
    <row r="6958" spans="1:19" x14ac:dyDescent="0.25">
      <c r="A6958" s="9"/>
      <c r="O6958" s="18"/>
      <c r="P6958" s="18"/>
      <c r="Q6958" s="18"/>
      <c r="R6958" s="18"/>
      <c r="S6958" s="18"/>
    </row>
    <row r="6959" spans="1:19" x14ac:dyDescent="0.25">
      <c r="A6959" s="9"/>
      <c r="O6959" s="18"/>
      <c r="P6959" s="18"/>
      <c r="Q6959" s="18"/>
      <c r="R6959" s="18"/>
      <c r="S6959" s="18"/>
    </row>
    <row r="6960" spans="1:19" x14ac:dyDescent="0.25">
      <c r="A6960" s="9"/>
      <c r="O6960" s="18"/>
      <c r="P6960" s="18"/>
      <c r="Q6960" s="18"/>
      <c r="R6960" s="18"/>
      <c r="S6960" s="18"/>
    </row>
    <row r="6961" spans="1:19" x14ac:dyDescent="0.25">
      <c r="A6961" s="9"/>
      <c r="O6961" s="18"/>
      <c r="P6961" s="18"/>
      <c r="Q6961" s="18"/>
      <c r="R6961" s="18"/>
      <c r="S6961" s="18"/>
    </row>
    <row r="6962" spans="1:19" x14ac:dyDescent="0.25">
      <c r="A6962" s="9"/>
      <c r="O6962" s="18"/>
      <c r="P6962" s="18"/>
      <c r="Q6962" s="18"/>
      <c r="R6962" s="18"/>
      <c r="S6962" s="18"/>
    </row>
    <row r="6963" spans="1:19" x14ac:dyDescent="0.25">
      <c r="A6963" s="9"/>
      <c r="O6963" s="18"/>
      <c r="P6963" s="18"/>
      <c r="Q6963" s="18"/>
      <c r="R6963" s="18"/>
      <c r="S6963" s="18"/>
    </row>
    <row r="6964" spans="1:19" x14ac:dyDescent="0.25">
      <c r="A6964" s="9"/>
      <c r="O6964" s="18"/>
      <c r="P6964" s="18"/>
      <c r="Q6964" s="18"/>
      <c r="R6964" s="18"/>
      <c r="S6964" s="18"/>
    </row>
    <row r="6965" spans="1:19" x14ac:dyDescent="0.25">
      <c r="A6965" s="9"/>
      <c r="O6965" s="18"/>
      <c r="P6965" s="18"/>
      <c r="Q6965" s="18"/>
      <c r="R6965" s="18"/>
      <c r="S6965" s="18"/>
    </row>
    <row r="6966" spans="1:19" x14ac:dyDescent="0.25">
      <c r="A6966" s="9"/>
      <c r="O6966" s="18"/>
      <c r="P6966" s="18"/>
      <c r="Q6966" s="18"/>
      <c r="R6966" s="18"/>
      <c r="S6966" s="18"/>
    </row>
    <row r="6967" spans="1:19" x14ac:dyDescent="0.25">
      <c r="A6967" s="9"/>
      <c r="O6967" s="18"/>
      <c r="P6967" s="18"/>
      <c r="Q6967" s="18"/>
      <c r="R6967" s="18"/>
      <c r="S6967" s="18"/>
    </row>
    <row r="6968" spans="1:19" x14ac:dyDescent="0.25">
      <c r="A6968" s="9"/>
      <c r="O6968" s="18"/>
      <c r="P6968" s="18"/>
      <c r="Q6968" s="18"/>
      <c r="R6968" s="18"/>
      <c r="S6968" s="18"/>
    </row>
    <row r="6969" spans="1:19" x14ac:dyDescent="0.25">
      <c r="A6969" s="9"/>
      <c r="O6969" s="18"/>
      <c r="P6969" s="18"/>
      <c r="Q6969" s="18"/>
      <c r="R6969" s="18"/>
      <c r="S6969" s="18"/>
    </row>
    <row r="6970" spans="1:19" x14ac:dyDescent="0.25">
      <c r="A6970" s="9"/>
      <c r="O6970" s="18"/>
      <c r="P6970" s="18"/>
      <c r="Q6970" s="18"/>
      <c r="R6970" s="18"/>
      <c r="S6970" s="18"/>
    </row>
    <row r="6971" spans="1:19" x14ac:dyDescent="0.25">
      <c r="A6971" s="9"/>
      <c r="O6971" s="18"/>
      <c r="P6971" s="18"/>
      <c r="Q6971" s="18"/>
      <c r="R6971" s="18"/>
      <c r="S6971" s="18"/>
    </row>
    <row r="6972" spans="1:19" x14ac:dyDescent="0.25">
      <c r="A6972" s="9"/>
      <c r="O6972" s="18"/>
      <c r="P6972" s="18"/>
      <c r="Q6972" s="18"/>
      <c r="R6972" s="18"/>
      <c r="S6972" s="18"/>
    </row>
    <row r="6973" spans="1:19" x14ac:dyDescent="0.25">
      <c r="A6973" s="9"/>
      <c r="O6973" s="18"/>
      <c r="P6973" s="18"/>
      <c r="Q6973" s="18"/>
      <c r="R6973" s="18"/>
      <c r="S6973" s="18"/>
    </row>
    <row r="6974" spans="1:19" x14ac:dyDescent="0.25">
      <c r="A6974" s="9"/>
      <c r="O6974" s="18"/>
      <c r="P6974" s="18"/>
      <c r="Q6974" s="18"/>
      <c r="R6974" s="18"/>
      <c r="S6974" s="18"/>
    </row>
    <row r="6975" spans="1:19" x14ac:dyDescent="0.25">
      <c r="A6975" s="9"/>
      <c r="O6975" s="18"/>
      <c r="P6975" s="18"/>
      <c r="Q6975" s="18"/>
      <c r="R6975" s="18"/>
      <c r="S6975" s="18"/>
    </row>
    <row r="6976" spans="1:19" x14ac:dyDescent="0.25">
      <c r="A6976" s="9"/>
      <c r="O6976" s="18"/>
      <c r="P6976" s="18"/>
      <c r="Q6976" s="18"/>
      <c r="R6976" s="18"/>
      <c r="S6976" s="18"/>
    </row>
    <row r="6977" spans="1:19" x14ac:dyDescent="0.25">
      <c r="A6977" s="9"/>
      <c r="O6977" s="18"/>
      <c r="P6977" s="18"/>
      <c r="Q6977" s="18"/>
      <c r="R6977" s="18"/>
      <c r="S6977" s="18"/>
    </row>
    <row r="6978" spans="1:19" x14ac:dyDescent="0.25">
      <c r="A6978" s="9"/>
      <c r="O6978" s="18"/>
      <c r="P6978" s="18"/>
      <c r="Q6978" s="18"/>
      <c r="R6978" s="18"/>
      <c r="S6978" s="18"/>
    </row>
    <row r="6979" spans="1:19" x14ac:dyDescent="0.25">
      <c r="A6979" s="9"/>
      <c r="O6979" s="18"/>
      <c r="P6979" s="18"/>
      <c r="Q6979" s="18"/>
      <c r="R6979" s="18"/>
      <c r="S6979" s="18"/>
    </row>
    <row r="6980" spans="1:19" x14ac:dyDescent="0.25">
      <c r="A6980" s="9"/>
      <c r="O6980" s="18"/>
      <c r="P6980" s="18"/>
      <c r="Q6980" s="18"/>
      <c r="R6980" s="18"/>
      <c r="S6980" s="18"/>
    </row>
    <row r="6981" spans="1:19" x14ac:dyDescent="0.25">
      <c r="A6981" s="9"/>
      <c r="O6981" s="18"/>
      <c r="P6981" s="18"/>
      <c r="Q6981" s="18"/>
      <c r="R6981" s="18"/>
      <c r="S6981" s="18"/>
    </row>
    <row r="6982" spans="1:19" x14ac:dyDescent="0.25">
      <c r="A6982" s="9"/>
      <c r="O6982" s="18"/>
      <c r="P6982" s="18"/>
      <c r="Q6982" s="18"/>
      <c r="R6982" s="18"/>
      <c r="S6982" s="18"/>
    </row>
    <row r="6983" spans="1:19" x14ac:dyDescent="0.25">
      <c r="A6983" s="9"/>
      <c r="O6983" s="18"/>
      <c r="P6983" s="18"/>
      <c r="Q6983" s="18"/>
      <c r="R6983" s="18"/>
      <c r="S6983" s="18"/>
    </row>
    <row r="6984" spans="1:19" x14ac:dyDescent="0.25">
      <c r="A6984" s="9"/>
      <c r="O6984" s="18"/>
      <c r="P6984" s="18"/>
      <c r="Q6984" s="18"/>
      <c r="R6984" s="18"/>
      <c r="S6984" s="18"/>
    </row>
    <row r="6985" spans="1:19" x14ac:dyDescent="0.25">
      <c r="A6985" s="9"/>
      <c r="O6985" s="18"/>
      <c r="P6985" s="18"/>
      <c r="Q6985" s="18"/>
      <c r="R6985" s="18"/>
      <c r="S6985" s="18"/>
    </row>
    <row r="6986" spans="1:19" x14ac:dyDescent="0.25">
      <c r="A6986" s="9"/>
      <c r="O6986" s="18"/>
      <c r="P6986" s="18"/>
      <c r="Q6986" s="18"/>
      <c r="R6986" s="18"/>
      <c r="S6986" s="18"/>
    </row>
    <row r="6987" spans="1:19" x14ac:dyDescent="0.25">
      <c r="A6987" s="9"/>
      <c r="O6987" s="18"/>
      <c r="P6987" s="18"/>
      <c r="Q6987" s="18"/>
      <c r="R6987" s="18"/>
      <c r="S6987" s="18"/>
    </row>
    <row r="6988" spans="1:19" x14ac:dyDescent="0.25">
      <c r="A6988" s="9"/>
      <c r="O6988" s="18"/>
      <c r="P6988" s="18"/>
      <c r="Q6988" s="18"/>
      <c r="R6988" s="18"/>
      <c r="S6988" s="18"/>
    </row>
    <row r="6989" spans="1:19" x14ac:dyDescent="0.25">
      <c r="A6989" s="9"/>
      <c r="O6989" s="18"/>
      <c r="P6989" s="18"/>
      <c r="Q6989" s="18"/>
      <c r="R6989" s="18"/>
      <c r="S6989" s="18"/>
    </row>
    <row r="6990" spans="1:19" x14ac:dyDescent="0.25">
      <c r="A6990" s="9"/>
      <c r="O6990" s="18"/>
      <c r="P6990" s="18"/>
      <c r="Q6990" s="18"/>
      <c r="R6990" s="18"/>
      <c r="S6990" s="18"/>
    </row>
    <row r="6991" spans="1:19" x14ac:dyDescent="0.25">
      <c r="A6991" s="9"/>
      <c r="O6991" s="18"/>
      <c r="P6991" s="18"/>
      <c r="Q6991" s="18"/>
      <c r="R6991" s="18"/>
      <c r="S6991" s="18"/>
    </row>
    <row r="6992" spans="1:19" x14ac:dyDescent="0.25">
      <c r="A6992" s="9"/>
      <c r="O6992" s="18"/>
      <c r="P6992" s="18"/>
      <c r="Q6992" s="18"/>
      <c r="R6992" s="18"/>
      <c r="S6992" s="18"/>
    </row>
    <row r="6993" spans="1:19" x14ac:dyDescent="0.25">
      <c r="A6993" s="9"/>
      <c r="O6993" s="18"/>
      <c r="P6993" s="18"/>
      <c r="Q6993" s="18"/>
      <c r="R6993" s="18"/>
      <c r="S6993" s="18"/>
    </row>
    <row r="6994" spans="1:19" x14ac:dyDescent="0.25">
      <c r="A6994" s="9"/>
      <c r="O6994" s="18"/>
      <c r="P6994" s="18"/>
      <c r="Q6994" s="18"/>
      <c r="R6994" s="18"/>
      <c r="S6994" s="18"/>
    </row>
    <row r="6995" spans="1:19" x14ac:dyDescent="0.25">
      <c r="A6995" s="9"/>
      <c r="O6995" s="18"/>
      <c r="P6995" s="18"/>
      <c r="Q6995" s="18"/>
      <c r="R6995" s="18"/>
      <c r="S6995" s="18"/>
    </row>
    <row r="6996" spans="1:19" x14ac:dyDescent="0.25">
      <c r="A6996" s="9"/>
      <c r="O6996" s="18"/>
      <c r="P6996" s="18"/>
      <c r="Q6996" s="18"/>
      <c r="R6996" s="18"/>
      <c r="S6996" s="18"/>
    </row>
    <row r="6997" spans="1:19" x14ac:dyDescent="0.25">
      <c r="A6997" s="9"/>
      <c r="O6997" s="18"/>
      <c r="P6997" s="18"/>
      <c r="Q6997" s="18"/>
      <c r="R6997" s="18"/>
      <c r="S6997" s="18"/>
    </row>
    <row r="6998" spans="1:19" x14ac:dyDescent="0.25">
      <c r="A6998" s="9"/>
      <c r="O6998" s="18"/>
      <c r="P6998" s="18"/>
      <c r="Q6998" s="18"/>
      <c r="R6998" s="18"/>
      <c r="S6998" s="18"/>
    </row>
    <row r="6999" spans="1:19" x14ac:dyDescent="0.25">
      <c r="A6999" s="9"/>
      <c r="O6999" s="18"/>
      <c r="P6999" s="18"/>
      <c r="Q6999" s="18"/>
      <c r="R6999" s="18"/>
      <c r="S6999" s="18"/>
    </row>
    <row r="7000" spans="1:19" x14ac:dyDescent="0.25">
      <c r="A7000" s="9"/>
      <c r="O7000" s="18"/>
      <c r="P7000" s="18"/>
      <c r="Q7000" s="18"/>
      <c r="R7000" s="18"/>
      <c r="S7000" s="18"/>
    </row>
    <row r="7001" spans="1:19" x14ac:dyDescent="0.25">
      <c r="A7001" s="9"/>
      <c r="O7001" s="18"/>
      <c r="P7001" s="18"/>
      <c r="Q7001" s="18"/>
      <c r="R7001" s="18"/>
      <c r="S7001" s="18"/>
    </row>
    <row r="7002" spans="1:19" x14ac:dyDescent="0.25">
      <c r="A7002" s="9"/>
      <c r="O7002" s="18"/>
      <c r="P7002" s="18"/>
      <c r="Q7002" s="18"/>
      <c r="R7002" s="18"/>
      <c r="S7002" s="18"/>
    </row>
    <row r="7003" spans="1:19" x14ac:dyDescent="0.25">
      <c r="A7003" s="9"/>
      <c r="O7003" s="18"/>
      <c r="P7003" s="18"/>
      <c r="Q7003" s="18"/>
      <c r="R7003" s="18"/>
      <c r="S7003" s="18"/>
    </row>
    <row r="7004" spans="1:19" x14ac:dyDescent="0.25">
      <c r="A7004" s="9"/>
      <c r="O7004" s="18"/>
      <c r="P7004" s="18"/>
      <c r="Q7004" s="18"/>
      <c r="R7004" s="18"/>
      <c r="S7004" s="18"/>
    </row>
    <row r="7005" spans="1:19" x14ac:dyDescent="0.25">
      <c r="A7005" s="9"/>
      <c r="O7005" s="18"/>
      <c r="P7005" s="18"/>
      <c r="Q7005" s="18"/>
      <c r="R7005" s="18"/>
      <c r="S7005" s="18"/>
    </row>
    <row r="7006" spans="1:19" x14ac:dyDescent="0.25">
      <c r="A7006" s="9"/>
      <c r="O7006" s="18"/>
      <c r="P7006" s="18"/>
      <c r="Q7006" s="18"/>
      <c r="R7006" s="18"/>
      <c r="S7006" s="18"/>
    </row>
    <row r="7007" spans="1:19" x14ac:dyDescent="0.25">
      <c r="A7007" s="9"/>
      <c r="O7007" s="18"/>
      <c r="P7007" s="18"/>
      <c r="Q7007" s="18"/>
      <c r="R7007" s="18"/>
      <c r="S7007" s="18"/>
    </row>
    <row r="7008" spans="1:19" x14ac:dyDescent="0.25">
      <c r="A7008" s="9"/>
      <c r="O7008" s="18"/>
      <c r="P7008" s="18"/>
      <c r="Q7008" s="18"/>
      <c r="R7008" s="18"/>
      <c r="S7008" s="18"/>
    </row>
    <row r="7009" spans="1:19" x14ac:dyDescent="0.25">
      <c r="A7009" s="9"/>
      <c r="O7009" s="18"/>
      <c r="P7009" s="18"/>
      <c r="Q7009" s="18"/>
      <c r="R7009" s="18"/>
      <c r="S7009" s="18"/>
    </row>
    <row r="7010" spans="1:19" x14ac:dyDescent="0.25">
      <c r="A7010" s="9"/>
      <c r="O7010" s="18"/>
      <c r="P7010" s="18"/>
      <c r="Q7010" s="18"/>
      <c r="R7010" s="18"/>
      <c r="S7010" s="18"/>
    </row>
    <row r="7011" spans="1:19" x14ac:dyDescent="0.25">
      <c r="A7011" s="9"/>
      <c r="O7011" s="18"/>
      <c r="P7011" s="18"/>
      <c r="Q7011" s="18"/>
      <c r="R7011" s="18"/>
      <c r="S7011" s="18"/>
    </row>
    <row r="7012" spans="1:19" x14ac:dyDescent="0.25">
      <c r="A7012" s="9"/>
      <c r="O7012" s="18"/>
      <c r="P7012" s="18"/>
      <c r="Q7012" s="18"/>
      <c r="R7012" s="18"/>
      <c r="S7012" s="18"/>
    </row>
    <row r="7013" spans="1:19" x14ac:dyDescent="0.25">
      <c r="A7013" s="9"/>
      <c r="O7013" s="18"/>
      <c r="P7013" s="18"/>
      <c r="Q7013" s="18"/>
      <c r="R7013" s="18"/>
      <c r="S7013" s="18"/>
    </row>
    <row r="7014" spans="1:19" x14ac:dyDescent="0.25">
      <c r="A7014" s="9"/>
      <c r="O7014" s="18"/>
      <c r="P7014" s="18"/>
      <c r="Q7014" s="18"/>
      <c r="R7014" s="18"/>
      <c r="S7014" s="18"/>
    </row>
    <row r="7015" spans="1:19" x14ac:dyDescent="0.25">
      <c r="A7015" s="9"/>
      <c r="O7015" s="18"/>
      <c r="P7015" s="18"/>
      <c r="Q7015" s="18"/>
      <c r="R7015" s="18"/>
      <c r="S7015" s="18"/>
    </row>
    <row r="7016" spans="1:19" x14ac:dyDescent="0.25">
      <c r="A7016" s="9"/>
      <c r="O7016" s="18"/>
      <c r="P7016" s="18"/>
      <c r="Q7016" s="18"/>
      <c r="R7016" s="18"/>
      <c r="S7016" s="18"/>
    </row>
    <row r="7017" spans="1:19" x14ac:dyDescent="0.25">
      <c r="A7017" s="9"/>
      <c r="O7017" s="18"/>
      <c r="P7017" s="18"/>
      <c r="Q7017" s="18"/>
      <c r="R7017" s="18"/>
      <c r="S7017" s="18"/>
    </row>
    <row r="7018" spans="1:19" x14ac:dyDescent="0.25">
      <c r="A7018" s="9"/>
      <c r="O7018" s="18"/>
      <c r="P7018" s="18"/>
      <c r="Q7018" s="18"/>
      <c r="R7018" s="18"/>
      <c r="S7018" s="18"/>
    </row>
    <row r="7019" spans="1:19" x14ac:dyDescent="0.25">
      <c r="A7019" s="9"/>
      <c r="O7019" s="18"/>
      <c r="P7019" s="18"/>
      <c r="Q7019" s="18"/>
      <c r="R7019" s="18"/>
      <c r="S7019" s="18"/>
    </row>
    <row r="7020" spans="1:19" x14ac:dyDescent="0.25">
      <c r="A7020" s="9"/>
      <c r="O7020" s="18"/>
      <c r="P7020" s="18"/>
      <c r="Q7020" s="18"/>
      <c r="R7020" s="18"/>
      <c r="S7020" s="18"/>
    </row>
    <row r="7021" spans="1:19" x14ac:dyDescent="0.25">
      <c r="A7021" s="9"/>
      <c r="O7021" s="18"/>
      <c r="P7021" s="18"/>
      <c r="Q7021" s="18"/>
      <c r="R7021" s="18"/>
      <c r="S7021" s="18"/>
    </row>
    <row r="7022" spans="1:19" x14ac:dyDescent="0.25">
      <c r="A7022" s="9"/>
      <c r="O7022" s="18"/>
      <c r="P7022" s="18"/>
      <c r="Q7022" s="18"/>
      <c r="R7022" s="18"/>
      <c r="S7022" s="18"/>
    </row>
    <row r="7023" spans="1:19" x14ac:dyDescent="0.25">
      <c r="A7023" s="9"/>
      <c r="O7023" s="18"/>
      <c r="P7023" s="18"/>
      <c r="Q7023" s="18"/>
      <c r="R7023" s="18"/>
      <c r="S7023" s="18"/>
    </row>
    <row r="7024" spans="1:19" x14ac:dyDescent="0.25">
      <c r="A7024" s="9"/>
      <c r="O7024" s="18"/>
      <c r="P7024" s="18"/>
      <c r="Q7024" s="18"/>
      <c r="R7024" s="18"/>
      <c r="S7024" s="18"/>
    </row>
    <row r="7025" spans="1:19" x14ac:dyDescent="0.25">
      <c r="A7025" s="9"/>
      <c r="O7025" s="18"/>
      <c r="P7025" s="18"/>
      <c r="Q7025" s="18"/>
      <c r="R7025" s="18"/>
      <c r="S7025" s="18"/>
    </row>
    <row r="7026" spans="1:19" x14ac:dyDescent="0.25">
      <c r="A7026" s="9"/>
      <c r="O7026" s="18"/>
      <c r="P7026" s="18"/>
      <c r="Q7026" s="18"/>
      <c r="R7026" s="18"/>
      <c r="S7026" s="18"/>
    </row>
    <row r="7027" spans="1:19" x14ac:dyDescent="0.25">
      <c r="A7027" s="9"/>
      <c r="O7027" s="18"/>
      <c r="P7027" s="18"/>
      <c r="Q7027" s="18"/>
      <c r="R7027" s="18"/>
      <c r="S7027" s="18"/>
    </row>
    <row r="7028" spans="1:19" x14ac:dyDescent="0.25">
      <c r="A7028" s="9"/>
      <c r="O7028" s="18"/>
      <c r="P7028" s="18"/>
      <c r="Q7028" s="18"/>
      <c r="R7028" s="18"/>
      <c r="S7028" s="18"/>
    </row>
    <row r="7029" spans="1:19" x14ac:dyDescent="0.25">
      <c r="A7029" s="9"/>
      <c r="O7029" s="18"/>
      <c r="P7029" s="18"/>
      <c r="Q7029" s="18"/>
      <c r="R7029" s="18"/>
      <c r="S7029" s="18"/>
    </row>
    <row r="7030" spans="1:19" x14ac:dyDescent="0.25">
      <c r="A7030" s="9"/>
      <c r="O7030" s="18"/>
      <c r="P7030" s="18"/>
      <c r="Q7030" s="18"/>
      <c r="R7030" s="18"/>
      <c r="S7030" s="18"/>
    </row>
    <row r="7031" spans="1:19" x14ac:dyDescent="0.25">
      <c r="A7031" s="9"/>
      <c r="O7031" s="18"/>
      <c r="P7031" s="18"/>
      <c r="Q7031" s="18"/>
      <c r="R7031" s="18"/>
      <c r="S7031" s="18"/>
    </row>
    <row r="7032" spans="1:19" x14ac:dyDescent="0.25">
      <c r="A7032" s="9"/>
      <c r="O7032" s="18"/>
      <c r="P7032" s="18"/>
      <c r="Q7032" s="18"/>
      <c r="R7032" s="18"/>
      <c r="S7032" s="18"/>
    </row>
    <row r="7033" spans="1:19" x14ac:dyDescent="0.25">
      <c r="A7033" s="9"/>
      <c r="O7033" s="18"/>
      <c r="P7033" s="18"/>
      <c r="Q7033" s="18"/>
      <c r="R7033" s="18"/>
      <c r="S7033" s="18"/>
    </row>
    <row r="7034" spans="1:19" x14ac:dyDescent="0.25">
      <c r="A7034" s="9"/>
      <c r="O7034" s="18"/>
      <c r="P7034" s="18"/>
      <c r="Q7034" s="18"/>
      <c r="R7034" s="18"/>
      <c r="S7034" s="18"/>
    </row>
    <row r="7035" spans="1:19" x14ac:dyDescent="0.25">
      <c r="A7035" s="9"/>
      <c r="O7035" s="18"/>
      <c r="P7035" s="18"/>
      <c r="Q7035" s="18"/>
      <c r="R7035" s="18"/>
      <c r="S7035" s="18"/>
    </row>
    <row r="7036" spans="1:19" x14ac:dyDescent="0.25">
      <c r="A7036" s="9"/>
      <c r="O7036" s="18"/>
      <c r="P7036" s="18"/>
      <c r="Q7036" s="18"/>
      <c r="R7036" s="18"/>
      <c r="S7036" s="18"/>
    </row>
    <row r="7037" spans="1:19" x14ac:dyDescent="0.25">
      <c r="A7037" s="9"/>
      <c r="O7037" s="18"/>
      <c r="P7037" s="18"/>
      <c r="Q7037" s="18"/>
      <c r="R7037" s="18"/>
      <c r="S7037" s="18"/>
    </row>
    <row r="7038" spans="1:19" x14ac:dyDescent="0.25">
      <c r="A7038" s="9"/>
      <c r="O7038" s="18"/>
      <c r="P7038" s="18"/>
      <c r="Q7038" s="18"/>
      <c r="R7038" s="18"/>
      <c r="S7038" s="18"/>
    </row>
    <row r="7039" spans="1:19" x14ac:dyDescent="0.25">
      <c r="A7039" s="9"/>
      <c r="O7039" s="18"/>
      <c r="P7039" s="18"/>
      <c r="Q7039" s="18"/>
      <c r="R7039" s="18"/>
      <c r="S7039" s="18"/>
    </row>
    <row r="7040" spans="1:19" x14ac:dyDescent="0.25">
      <c r="A7040" s="9"/>
      <c r="O7040" s="18"/>
      <c r="P7040" s="18"/>
      <c r="Q7040" s="18"/>
      <c r="R7040" s="18"/>
      <c r="S7040" s="18"/>
    </row>
    <row r="7041" spans="1:19" x14ac:dyDescent="0.25">
      <c r="A7041" s="9"/>
      <c r="O7041" s="18"/>
      <c r="P7041" s="18"/>
      <c r="Q7041" s="18"/>
      <c r="R7041" s="18"/>
      <c r="S7041" s="18"/>
    </row>
    <row r="7042" spans="1:19" x14ac:dyDescent="0.25">
      <c r="A7042" s="9"/>
      <c r="O7042" s="18"/>
      <c r="P7042" s="18"/>
      <c r="Q7042" s="18"/>
      <c r="R7042" s="18"/>
      <c r="S7042" s="18"/>
    </row>
    <row r="7043" spans="1:19" x14ac:dyDescent="0.25">
      <c r="A7043" s="9"/>
      <c r="O7043" s="18"/>
      <c r="P7043" s="18"/>
      <c r="Q7043" s="18"/>
      <c r="R7043" s="18"/>
      <c r="S7043" s="18"/>
    </row>
    <row r="7044" spans="1:19" x14ac:dyDescent="0.25">
      <c r="A7044" s="9"/>
      <c r="O7044" s="18"/>
      <c r="P7044" s="18"/>
      <c r="Q7044" s="18"/>
      <c r="R7044" s="18"/>
      <c r="S7044" s="18"/>
    </row>
    <row r="7045" spans="1:19" x14ac:dyDescent="0.25">
      <c r="A7045" s="9"/>
      <c r="O7045" s="18"/>
      <c r="P7045" s="18"/>
      <c r="Q7045" s="18"/>
      <c r="R7045" s="18"/>
      <c r="S7045" s="18"/>
    </row>
    <row r="7046" spans="1:19" x14ac:dyDescent="0.25">
      <c r="A7046" s="9"/>
      <c r="O7046" s="18"/>
      <c r="P7046" s="18"/>
      <c r="Q7046" s="18"/>
      <c r="R7046" s="18"/>
      <c r="S7046" s="18"/>
    </row>
    <row r="7047" spans="1:19" x14ac:dyDescent="0.25">
      <c r="A7047" s="9"/>
      <c r="O7047" s="18"/>
      <c r="P7047" s="18"/>
      <c r="Q7047" s="18"/>
      <c r="R7047" s="18"/>
      <c r="S7047" s="18"/>
    </row>
    <row r="7048" spans="1:19" x14ac:dyDescent="0.25">
      <c r="A7048" s="9"/>
      <c r="O7048" s="18"/>
      <c r="P7048" s="18"/>
      <c r="Q7048" s="18"/>
      <c r="R7048" s="18"/>
      <c r="S7048" s="18"/>
    </row>
    <row r="7049" spans="1:19" x14ac:dyDescent="0.25">
      <c r="A7049" s="9"/>
      <c r="O7049" s="18"/>
      <c r="P7049" s="18"/>
      <c r="Q7049" s="18"/>
      <c r="R7049" s="18"/>
      <c r="S7049" s="18"/>
    </row>
    <row r="7050" spans="1:19" x14ac:dyDescent="0.25">
      <c r="A7050" s="9"/>
      <c r="O7050" s="18"/>
      <c r="P7050" s="18"/>
      <c r="Q7050" s="18"/>
      <c r="R7050" s="18"/>
      <c r="S7050" s="18"/>
    </row>
    <row r="7051" spans="1:19" x14ac:dyDescent="0.25">
      <c r="A7051" s="9"/>
      <c r="O7051" s="18"/>
      <c r="P7051" s="18"/>
      <c r="Q7051" s="18"/>
      <c r="R7051" s="18"/>
      <c r="S7051" s="18"/>
    </row>
    <row r="7052" spans="1:19" x14ac:dyDescent="0.25">
      <c r="A7052" s="9"/>
      <c r="O7052" s="18"/>
      <c r="P7052" s="18"/>
      <c r="Q7052" s="18"/>
      <c r="R7052" s="18"/>
      <c r="S7052" s="18"/>
    </row>
    <row r="7053" spans="1:19" x14ac:dyDescent="0.25">
      <c r="A7053" s="9"/>
      <c r="O7053" s="18"/>
      <c r="P7053" s="18"/>
      <c r="Q7053" s="18"/>
      <c r="R7053" s="18"/>
      <c r="S7053" s="18"/>
    </row>
    <row r="7054" spans="1:19" x14ac:dyDescent="0.25">
      <c r="A7054" s="9"/>
      <c r="O7054" s="18"/>
      <c r="P7054" s="18"/>
      <c r="Q7054" s="18"/>
      <c r="R7054" s="18"/>
      <c r="S7054" s="18"/>
    </row>
    <row r="7055" spans="1:19" x14ac:dyDescent="0.25">
      <c r="A7055" s="9"/>
      <c r="O7055" s="18"/>
      <c r="P7055" s="18"/>
      <c r="Q7055" s="18"/>
      <c r="R7055" s="18"/>
      <c r="S7055" s="18"/>
    </row>
    <row r="7056" spans="1:19" x14ac:dyDescent="0.25">
      <c r="A7056" s="9"/>
      <c r="O7056" s="18"/>
      <c r="P7056" s="18"/>
      <c r="Q7056" s="18"/>
      <c r="R7056" s="18"/>
      <c r="S7056" s="18"/>
    </row>
    <row r="7057" spans="1:19" x14ac:dyDescent="0.25">
      <c r="A7057" s="9"/>
      <c r="O7057" s="18"/>
      <c r="P7057" s="18"/>
      <c r="Q7057" s="18"/>
      <c r="R7057" s="18"/>
      <c r="S7057" s="18"/>
    </row>
    <row r="7058" spans="1:19" x14ac:dyDescent="0.25">
      <c r="A7058" s="9"/>
      <c r="O7058" s="18"/>
      <c r="P7058" s="18"/>
      <c r="Q7058" s="18"/>
      <c r="R7058" s="18"/>
      <c r="S7058" s="18"/>
    </row>
    <row r="7059" spans="1:19" x14ac:dyDescent="0.25">
      <c r="A7059" s="9"/>
      <c r="O7059" s="18"/>
      <c r="P7059" s="18"/>
      <c r="Q7059" s="18"/>
      <c r="R7059" s="18"/>
      <c r="S7059" s="18"/>
    </row>
    <row r="7060" spans="1:19" x14ac:dyDescent="0.25">
      <c r="A7060" s="9"/>
      <c r="O7060" s="18"/>
      <c r="P7060" s="18"/>
      <c r="Q7060" s="18"/>
      <c r="R7060" s="18"/>
      <c r="S7060" s="18"/>
    </row>
    <row r="7061" spans="1:19" x14ac:dyDescent="0.25">
      <c r="A7061" s="9"/>
      <c r="O7061" s="18"/>
      <c r="P7061" s="18"/>
      <c r="Q7061" s="18"/>
      <c r="R7061" s="18"/>
      <c r="S7061" s="18"/>
    </row>
    <row r="7062" spans="1:19" x14ac:dyDescent="0.25">
      <c r="A7062" s="9"/>
      <c r="O7062" s="18"/>
      <c r="P7062" s="18"/>
      <c r="Q7062" s="18"/>
      <c r="R7062" s="18"/>
      <c r="S7062" s="18"/>
    </row>
    <row r="7063" spans="1:19" x14ac:dyDescent="0.25">
      <c r="A7063" s="9"/>
      <c r="O7063" s="18"/>
      <c r="P7063" s="18"/>
      <c r="Q7063" s="18"/>
      <c r="R7063" s="18"/>
      <c r="S7063" s="18"/>
    </row>
    <row r="7064" spans="1:19" x14ac:dyDescent="0.25">
      <c r="A7064" s="9"/>
      <c r="O7064" s="18"/>
      <c r="P7064" s="18"/>
      <c r="Q7064" s="18"/>
      <c r="R7064" s="18"/>
      <c r="S7064" s="18"/>
    </row>
    <row r="7065" spans="1:19" x14ac:dyDescent="0.25">
      <c r="A7065" s="9"/>
      <c r="O7065" s="18"/>
      <c r="P7065" s="18"/>
      <c r="Q7065" s="18"/>
      <c r="R7065" s="18"/>
      <c r="S7065" s="18"/>
    </row>
    <row r="7066" spans="1:19" x14ac:dyDescent="0.25">
      <c r="A7066" s="9"/>
      <c r="O7066" s="18"/>
      <c r="P7066" s="18"/>
      <c r="Q7066" s="18"/>
      <c r="R7066" s="18"/>
      <c r="S7066" s="18"/>
    </row>
    <row r="7067" spans="1:19" x14ac:dyDescent="0.25">
      <c r="A7067" s="9"/>
      <c r="O7067" s="18"/>
      <c r="P7067" s="18"/>
      <c r="Q7067" s="18"/>
      <c r="R7067" s="18"/>
      <c r="S7067" s="18"/>
    </row>
    <row r="7068" spans="1:19" x14ac:dyDescent="0.25">
      <c r="A7068" s="9"/>
      <c r="O7068" s="18"/>
      <c r="P7068" s="18"/>
      <c r="Q7068" s="18"/>
      <c r="R7068" s="18"/>
      <c r="S7068" s="18"/>
    </row>
    <row r="7069" spans="1:19" x14ac:dyDescent="0.25">
      <c r="A7069" s="9"/>
      <c r="O7069" s="18"/>
      <c r="P7069" s="18"/>
      <c r="Q7069" s="18"/>
      <c r="R7069" s="18"/>
      <c r="S7069" s="18"/>
    </row>
    <row r="7070" spans="1:19" x14ac:dyDescent="0.25">
      <c r="A7070" s="9"/>
      <c r="O7070" s="18"/>
      <c r="P7070" s="18"/>
      <c r="Q7070" s="18"/>
      <c r="R7070" s="18"/>
      <c r="S7070" s="18"/>
    </row>
    <row r="7071" spans="1:19" x14ac:dyDescent="0.25">
      <c r="A7071" s="9"/>
      <c r="O7071" s="18"/>
      <c r="P7071" s="18"/>
      <c r="Q7071" s="18"/>
      <c r="R7071" s="18"/>
      <c r="S7071" s="18"/>
    </row>
    <row r="7072" spans="1:19" x14ac:dyDescent="0.25">
      <c r="A7072" s="9"/>
      <c r="O7072" s="18"/>
      <c r="P7072" s="18"/>
      <c r="Q7072" s="18"/>
      <c r="R7072" s="18"/>
      <c r="S7072" s="18"/>
    </row>
    <row r="7073" spans="1:19" x14ac:dyDescent="0.25">
      <c r="A7073" s="9"/>
      <c r="O7073" s="18"/>
      <c r="P7073" s="18"/>
      <c r="Q7073" s="18"/>
      <c r="R7073" s="18"/>
      <c r="S7073" s="18"/>
    </row>
    <row r="7074" spans="1:19" x14ac:dyDescent="0.25">
      <c r="A7074" s="9"/>
      <c r="O7074" s="18"/>
      <c r="P7074" s="18"/>
      <c r="Q7074" s="18"/>
      <c r="R7074" s="18"/>
      <c r="S7074" s="18"/>
    </row>
    <row r="7075" spans="1:19" x14ac:dyDescent="0.25">
      <c r="A7075" s="9"/>
      <c r="O7075" s="18"/>
      <c r="P7075" s="18"/>
      <c r="Q7075" s="18"/>
      <c r="R7075" s="18"/>
      <c r="S7075" s="18"/>
    </row>
    <row r="7076" spans="1:19" x14ac:dyDescent="0.25">
      <c r="A7076" s="9"/>
      <c r="O7076" s="18"/>
      <c r="P7076" s="18"/>
      <c r="Q7076" s="18"/>
      <c r="R7076" s="18"/>
      <c r="S7076" s="18"/>
    </row>
    <row r="7077" spans="1:19" x14ac:dyDescent="0.25">
      <c r="A7077" s="9"/>
      <c r="O7077" s="18"/>
      <c r="P7077" s="18"/>
      <c r="Q7077" s="18"/>
      <c r="R7077" s="18"/>
      <c r="S7077" s="18"/>
    </row>
    <row r="7078" spans="1:19" x14ac:dyDescent="0.25">
      <c r="A7078" s="9"/>
      <c r="O7078" s="18"/>
      <c r="P7078" s="18"/>
      <c r="Q7078" s="18"/>
      <c r="R7078" s="18"/>
      <c r="S7078" s="18"/>
    </row>
    <row r="7079" spans="1:19" x14ac:dyDescent="0.25">
      <c r="A7079" s="9"/>
      <c r="O7079" s="18"/>
      <c r="P7079" s="18"/>
      <c r="Q7079" s="18"/>
      <c r="R7079" s="18"/>
      <c r="S7079" s="18"/>
    </row>
    <row r="7080" spans="1:19" x14ac:dyDescent="0.25">
      <c r="A7080" s="9"/>
      <c r="O7080" s="18"/>
      <c r="P7080" s="18"/>
      <c r="Q7080" s="18"/>
      <c r="R7080" s="18"/>
      <c r="S7080" s="18"/>
    </row>
    <row r="7081" spans="1:19" x14ac:dyDescent="0.25">
      <c r="A7081" s="9"/>
      <c r="O7081" s="18"/>
      <c r="P7081" s="18"/>
      <c r="Q7081" s="18"/>
      <c r="R7081" s="18"/>
      <c r="S7081" s="18"/>
    </row>
    <row r="7082" spans="1:19" x14ac:dyDescent="0.25">
      <c r="A7082" s="9"/>
      <c r="O7082" s="18"/>
      <c r="P7082" s="18"/>
      <c r="Q7082" s="18"/>
      <c r="R7082" s="18"/>
      <c r="S7082" s="18"/>
    </row>
    <row r="7083" spans="1:19" x14ac:dyDescent="0.25">
      <c r="A7083" s="9"/>
      <c r="O7083" s="18"/>
      <c r="P7083" s="18"/>
      <c r="Q7083" s="18"/>
      <c r="R7083" s="18"/>
      <c r="S7083" s="18"/>
    </row>
    <row r="7084" spans="1:19" x14ac:dyDescent="0.25">
      <c r="A7084" s="9"/>
      <c r="O7084" s="18"/>
      <c r="P7084" s="18"/>
      <c r="Q7084" s="18"/>
      <c r="R7084" s="18"/>
      <c r="S7084" s="18"/>
    </row>
    <row r="7085" spans="1:19" x14ac:dyDescent="0.25">
      <c r="A7085" s="9"/>
      <c r="O7085" s="18"/>
      <c r="P7085" s="18"/>
      <c r="Q7085" s="18"/>
      <c r="R7085" s="18"/>
      <c r="S7085" s="18"/>
    </row>
    <row r="7086" spans="1:19" x14ac:dyDescent="0.25">
      <c r="A7086" s="9"/>
      <c r="O7086" s="18"/>
      <c r="P7086" s="18"/>
      <c r="Q7086" s="18"/>
      <c r="R7086" s="18"/>
      <c r="S7086" s="18"/>
    </row>
    <row r="7087" spans="1:19" x14ac:dyDescent="0.25">
      <c r="A7087" s="9"/>
      <c r="O7087" s="18"/>
      <c r="P7087" s="18"/>
      <c r="Q7087" s="18"/>
      <c r="R7087" s="18"/>
      <c r="S7087" s="18"/>
    </row>
    <row r="7088" spans="1:19" x14ac:dyDescent="0.25">
      <c r="A7088" s="9"/>
      <c r="O7088" s="18"/>
      <c r="P7088" s="18"/>
      <c r="Q7088" s="18"/>
      <c r="R7088" s="18"/>
      <c r="S7088" s="18"/>
    </row>
    <row r="7089" spans="1:19" x14ac:dyDescent="0.25">
      <c r="A7089" s="9"/>
      <c r="O7089" s="18"/>
      <c r="P7089" s="18"/>
      <c r="Q7089" s="18"/>
      <c r="R7089" s="18"/>
      <c r="S7089" s="18"/>
    </row>
    <row r="7090" spans="1:19" x14ac:dyDescent="0.25">
      <c r="A7090" s="9"/>
      <c r="O7090" s="18"/>
      <c r="P7090" s="18"/>
      <c r="Q7090" s="18"/>
      <c r="R7090" s="18"/>
      <c r="S7090" s="18"/>
    </row>
    <row r="7091" spans="1:19" x14ac:dyDescent="0.25">
      <c r="A7091" s="9"/>
      <c r="O7091" s="18"/>
      <c r="P7091" s="18"/>
      <c r="Q7091" s="18"/>
      <c r="R7091" s="18"/>
      <c r="S7091" s="18"/>
    </row>
    <row r="7092" spans="1:19" x14ac:dyDescent="0.25">
      <c r="A7092" s="9"/>
      <c r="O7092" s="18"/>
      <c r="P7092" s="18"/>
      <c r="Q7092" s="18"/>
      <c r="R7092" s="18"/>
      <c r="S7092" s="18"/>
    </row>
    <row r="7093" spans="1:19" x14ac:dyDescent="0.25">
      <c r="A7093" s="9"/>
      <c r="O7093" s="18"/>
      <c r="P7093" s="18"/>
      <c r="Q7093" s="18"/>
      <c r="R7093" s="18"/>
      <c r="S7093" s="18"/>
    </row>
    <row r="7094" spans="1:19" x14ac:dyDescent="0.25">
      <c r="A7094" s="9"/>
      <c r="O7094" s="18"/>
      <c r="P7094" s="18"/>
      <c r="Q7094" s="18"/>
      <c r="R7094" s="18"/>
      <c r="S7094" s="18"/>
    </row>
    <row r="7095" spans="1:19" x14ac:dyDescent="0.25">
      <c r="A7095" s="9"/>
      <c r="O7095" s="18"/>
      <c r="P7095" s="18"/>
      <c r="Q7095" s="18"/>
      <c r="R7095" s="18"/>
      <c r="S7095" s="18"/>
    </row>
    <row r="7096" spans="1:19" x14ac:dyDescent="0.25">
      <c r="A7096" s="9"/>
      <c r="O7096" s="18"/>
      <c r="P7096" s="18"/>
      <c r="Q7096" s="18"/>
      <c r="R7096" s="18"/>
      <c r="S7096" s="18"/>
    </row>
    <row r="7097" spans="1:19" x14ac:dyDescent="0.25">
      <c r="A7097" s="9"/>
      <c r="O7097" s="18"/>
      <c r="P7097" s="18"/>
      <c r="Q7097" s="18"/>
      <c r="R7097" s="18"/>
      <c r="S7097" s="18"/>
    </row>
    <row r="7098" spans="1:19" x14ac:dyDescent="0.25">
      <c r="A7098" s="9"/>
      <c r="O7098" s="18"/>
      <c r="P7098" s="18"/>
      <c r="Q7098" s="18"/>
      <c r="R7098" s="18"/>
      <c r="S7098" s="18"/>
    </row>
    <row r="7099" spans="1:19" x14ac:dyDescent="0.25">
      <c r="A7099" s="9"/>
      <c r="O7099" s="18"/>
      <c r="P7099" s="18"/>
      <c r="Q7099" s="18"/>
      <c r="R7099" s="18"/>
      <c r="S7099" s="18"/>
    </row>
    <row r="7100" spans="1:19" x14ac:dyDescent="0.25">
      <c r="A7100" s="9"/>
      <c r="O7100" s="18"/>
      <c r="P7100" s="18"/>
      <c r="Q7100" s="18"/>
      <c r="R7100" s="18"/>
      <c r="S7100" s="18"/>
    </row>
    <row r="7101" spans="1:19" x14ac:dyDescent="0.25">
      <c r="A7101" s="9"/>
      <c r="O7101" s="18"/>
      <c r="P7101" s="18"/>
      <c r="Q7101" s="18"/>
      <c r="R7101" s="18"/>
      <c r="S7101" s="18"/>
    </row>
    <row r="7102" spans="1:19" x14ac:dyDescent="0.25">
      <c r="A7102" s="9"/>
      <c r="O7102" s="18"/>
      <c r="P7102" s="18"/>
      <c r="Q7102" s="18"/>
      <c r="R7102" s="18"/>
      <c r="S7102" s="18"/>
    </row>
    <row r="7103" spans="1:19" x14ac:dyDescent="0.25">
      <c r="A7103" s="9"/>
      <c r="O7103" s="18"/>
      <c r="P7103" s="18"/>
      <c r="Q7103" s="18"/>
      <c r="R7103" s="18"/>
      <c r="S7103" s="18"/>
    </row>
    <row r="7104" spans="1:19" x14ac:dyDescent="0.25">
      <c r="A7104" s="9"/>
      <c r="O7104" s="18"/>
      <c r="P7104" s="18"/>
      <c r="Q7104" s="18"/>
      <c r="R7104" s="18"/>
      <c r="S7104" s="18"/>
    </row>
    <row r="7105" spans="1:19" x14ac:dyDescent="0.25">
      <c r="A7105" s="9"/>
      <c r="O7105" s="18"/>
      <c r="P7105" s="18"/>
      <c r="Q7105" s="18"/>
      <c r="R7105" s="18"/>
      <c r="S7105" s="18"/>
    </row>
    <row r="7106" spans="1:19" x14ac:dyDescent="0.25">
      <c r="A7106" s="9"/>
      <c r="O7106" s="18"/>
      <c r="P7106" s="18"/>
      <c r="Q7106" s="18"/>
      <c r="R7106" s="18"/>
      <c r="S7106" s="18"/>
    </row>
    <row r="7107" spans="1:19" x14ac:dyDescent="0.25">
      <c r="A7107" s="9"/>
      <c r="O7107" s="18"/>
      <c r="P7107" s="18"/>
      <c r="Q7107" s="18"/>
      <c r="R7107" s="18"/>
      <c r="S7107" s="18"/>
    </row>
    <row r="7108" spans="1:19" x14ac:dyDescent="0.25">
      <c r="A7108" s="9"/>
      <c r="O7108" s="18"/>
      <c r="P7108" s="18"/>
      <c r="Q7108" s="18"/>
      <c r="R7108" s="18"/>
      <c r="S7108" s="18"/>
    </row>
    <row r="7109" spans="1:19" x14ac:dyDescent="0.25">
      <c r="A7109" s="9"/>
      <c r="O7109" s="18"/>
      <c r="P7109" s="18"/>
      <c r="Q7109" s="18"/>
      <c r="R7109" s="18"/>
      <c r="S7109" s="18"/>
    </row>
    <row r="7110" spans="1:19" x14ac:dyDescent="0.25">
      <c r="A7110" s="9"/>
      <c r="O7110" s="18"/>
      <c r="P7110" s="18"/>
      <c r="Q7110" s="18"/>
      <c r="R7110" s="18"/>
      <c r="S7110" s="18"/>
    </row>
    <row r="7111" spans="1:19" x14ac:dyDescent="0.25">
      <c r="A7111" s="9"/>
      <c r="O7111" s="18"/>
      <c r="P7111" s="18"/>
      <c r="Q7111" s="18"/>
      <c r="R7111" s="18"/>
      <c r="S7111" s="18"/>
    </row>
    <row r="7112" spans="1:19" x14ac:dyDescent="0.25">
      <c r="A7112" s="9"/>
      <c r="O7112" s="18"/>
      <c r="P7112" s="18"/>
      <c r="Q7112" s="18"/>
      <c r="R7112" s="18"/>
      <c r="S7112" s="18"/>
    </row>
    <row r="7113" spans="1:19" x14ac:dyDescent="0.25">
      <c r="A7113" s="9"/>
      <c r="O7113" s="18"/>
      <c r="P7113" s="18"/>
      <c r="Q7113" s="18"/>
      <c r="R7113" s="18"/>
      <c r="S7113" s="18"/>
    </row>
    <row r="7114" spans="1:19" x14ac:dyDescent="0.25">
      <c r="A7114" s="9"/>
      <c r="O7114" s="18"/>
      <c r="P7114" s="18"/>
      <c r="Q7114" s="18"/>
      <c r="R7114" s="18"/>
      <c r="S7114" s="18"/>
    </row>
    <row r="7115" spans="1:19" x14ac:dyDescent="0.25">
      <c r="A7115" s="9"/>
      <c r="O7115" s="18"/>
      <c r="P7115" s="18"/>
      <c r="Q7115" s="18"/>
      <c r="R7115" s="18"/>
      <c r="S7115" s="18"/>
    </row>
    <row r="7116" spans="1:19" x14ac:dyDescent="0.25">
      <c r="A7116" s="9"/>
      <c r="O7116" s="18"/>
      <c r="P7116" s="18"/>
      <c r="Q7116" s="18"/>
      <c r="R7116" s="18"/>
      <c r="S7116" s="18"/>
    </row>
    <row r="7117" spans="1:19" x14ac:dyDescent="0.25">
      <c r="A7117" s="9"/>
      <c r="O7117" s="18"/>
      <c r="P7117" s="18"/>
      <c r="Q7117" s="18"/>
      <c r="R7117" s="18"/>
      <c r="S7117" s="18"/>
    </row>
    <row r="7118" spans="1:19" x14ac:dyDescent="0.25">
      <c r="A7118" s="9"/>
      <c r="O7118" s="18"/>
      <c r="P7118" s="18"/>
      <c r="Q7118" s="18"/>
      <c r="R7118" s="18"/>
      <c r="S7118" s="18"/>
    </row>
    <row r="7119" spans="1:19" x14ac:dyDescent="0.25">
      <c r="A7119" s="9"/>
      <c r="O7119" s="18"/>
      <c r="P7119" s="18"/>
      <c r="Q7119" s="18"/>
      <c r="R7119" s="18"/>
      <c r="S7119" s="18"/>
    </row>
    <row r="7120" spans="1:19" x14ac:dyDescent="0.25">
      <c r="A7120" s="9"/>
      <c r="O7120" s="18"/>
      <c r="P7120" s="18"/>
      <c r="Q7120" s="18"/>
      <c r="R7120" s="18"/>
      <c r="S7120" s="18"/>
    </row>
    <row r="7121" spans="1:19" x14ac:dyDescent="0.25">
      <c r="A7121" s="9"/>
      <c r="O7121" s="18"/>
      <c r="P7121" s="18"/>
      <c r="Q7121" s="18"/>
      <c r="R7121" s="18"/>
      <c r="S7121" s="18"/>
    </row>
    <row r="7122" spans="1:19" x14ac:dyDescent="0.25">
      <c r="A7122" s="9"/>
      <c r="O7122" s="18"/>
      <c r="P7122" s="18"/>
      <c r="Q7122" s="18"/>
      <c r="R7122" s="18"/>
      <c r="S7122" s="18"/>
    </row>
    <row r="7123" spans="1:19" x14ac:dyDescent="0.25">
      <c r="A7123" s="9"/>
      <c r="O7123" s="18"/>
      <c r="P7123" s="18"/>
      <c r="Q7123" s="18"/>
      <c r="R7123" s="18"/>
      <c r="S7123" s="18"/>
    </row>
    <row r="7124" spans="1:19" x14ac:dyDescent="0.25">
      <c r="A7124" s="9"/>
      <c r="O7124" s="18"/>
      <c r="P7124" s="18"/>
      <c r="Q7124" s="18"/>
      <c r="R7124" s="18"/>
      <c r="S7124" s="18"/>
    </row>
    <row r="7125" spans="1:19" x14ac:dyDescent="0.25">
      <c r="A7125" s="9"/>
      <c r="O7125" s="18"/>
      <c r="P7125" s="18"/>
      <c r="Q7125" s="18"/>
      <c r="R7125" s="18"/>
      <c r="S7125" s="18"/>
    </row>
    <row r="7126" spans="1:19" x14ac:dyDescent="0.25">
      <c r="A7126" s="9"/>
      <c r="O7126" s="18"/>
      <c r="P7126" s="18"/>
      <c r="Q7126" s="18"/>
      <c r="R7126" s="18"/>
      <c r="S7126" s="18"/>
    </row>
    <row r="7127" spans="1:19" x14ac:dyDescent="0.25">
      <c r="A7127" s="9"/>
      <c r="O7127" s="18"/>
      <c r="P7127" s="18"/>
      <c r="Q7127" s="18"/>
      <c r="R7127" s="18"/>
      <c r="S7127" s="18"/>
    </row>
    <row r="7128" spans="1:19" x14ac:dyDescent="0.25">
      <c r="A7128" s="9"/>
      <c r="O7128" s="18"/>
      <c r="P7128" s="18"/>
      <c r="Q7128" s="18"/>
      <c r="R7128" s="18"/>
      <c r="S7128" s="18"/>
    </row>
    <row r="7129" spans="1:19" x14ac:dyDescent="0.25">
      <c r="A7129" s="9"/>
      <c r="O7129" s="18"/>
      <c r="P7129" s="18"/>
      <c r="Q7129" s="18"/>
      <c r="R7129" s="18"/>
      <c r="S7129" s="18"/>
    </row>
    <row r="7130" spans="1:19" x14ac:dyDescent="0.25">
      <c r="A7130" s="9"/>
      <c r="O7130" s="18"/>
      <c r="P7130" s="18"/>
      <c r="Q7130" s="18"/>
      <c r="R7130" s="18"/>
      <c r="S7130" s="18"/>
    </row>
    <row r="7131" spans="1:19" x14ac:dyDescent="0.25">
      <c r="A7131" s="9"/>
      <c r="O7131" s="18"/>
      <c r="P7131" s="18"/>
      <c r="Q7131" s="18"/>
      <c r="R7131" s="18"/>
      <c r="S7131" s="18"/>
    </row>
    <row r="7132" spans="1:19" x14ac:dyDescent="0.25">
      <c r="A7132" s="9"/>
      <c r="O7132" s="18"/>
      <c r="P7132" s="18"/>
      <c r="Q7132" s="18"/>
      <c r="R7132" s="18"/>
      <c r="S7132" s="18"/>
    </row>
    <row r="7133" spans="1:19" x14ac:dyDescent="0.25">
      <c r="A7133" s="9"/>
      <c r="O7133" s="18"/>
      <c r="P7133" s="18"/>
      <c r="Q7133" s="18"/>
      <c r="R7133" s="18"/>
      <c r="S7133" s="18"/>
    </row>
    <row r="7134" spans="1:19" x14ac:dyDescent="0.25">
      <c r="A7134" s="9"/>
      <c r="O7134" s="18"/>
      <c r="P7134" s="18"/>
      <c r="Q7134" s="18"/>
      <c r="R7134" s="18"/>
      <c r="S7134" s="18"/>
    </row>
    <row r="7135" spans="1:19" x14ac:dyDescent="0.25">
      <c r="A7135" s="9"/>
      <c r="O7135" s="18"/>
      <c r="P7135" s="18"/>
      <c r="Q7135" s="18"/>
      <c r="R7135" s="18"/>
      <c r="S7135" s="18"/>
    </row>
    <row r="7136" spans="1:19" x14ac:dyDescent="0.25">
      <c r="A7136" s="9"/>
      <c r="O7136" s="18"/>
      <c r="P7136" s="18"/>
      <c r="Q7136" s="18"/>
      <c r="R7136" s="18"/>
      <c r="S7136" s="18"/>
    </row>
    <row r="7137" spans="1:19" x14ac:dyDescent="0.25">
      <c r="A7137" s="9"/>
      <c r="O7137" s="18"/>
      <c r="P7137" s="18"/>
      <c r="Q7137" s="18"/>
      <c r="R7137" s="18"/>
      <c r="S7137" s="18"/>
    </row>
    <row r="7138" spans="1:19" x14ac:dyDescent="0.25">
      <c r="A7138" s="9"/>
      <c r="O7138" s="18"/>
      <c r="P7138" s="18"/>
      <c r="Q7138" s="18"/>
      <c r="R7138" s="18"/>
      <c r="S7138" s="18"/>
    </row>
    <row r="7139" spans="1:19" x14ac:dyDescent="0.25">
      <c r="A7139" s="9"/>
      <c r="O7139" s="18"/>
      <c r="P7139" s="18"/>
      <c r="Q7139" s="18"/>
      <c r="R7139" s="18"/>
      <c r="S7139" s="18"/>
    </row>
    <row r="7140" spans="1:19" x14ac:dyDescent="0.25">
      <c r="A7140" s="9"/>
      <c r="O7140" s="18"/>
      <c r="P7140" s="18"/>
      <c r="Q7140" s="18"/>
      <c r="R7140" s="18"/>
      <c r="S7140" s="18"/>
    </row>
    <row r="7141" spans="1:19" x14ac:dyDescent="0.25">
      <c r="A7141" s="9"/>
      <c r="O7141" s="18"/>
      <c r="P7141" s="18"/>
      <c r="Q7141" s="18"/>
      <c r="R7141" s="18"/>
      <c r="S7141" s="18"/>
    </row>
    <row r="7142" spans="1:19" x14ac:dyDescent="0.25">
      <c r="A7142" s="9"/>
      <c r="O7142" s="18"/>
      <c r="P7142" s="18"/>
      <c r="Q7142" s="18"/>
      <c r="R7142" s="18"/>
      <c r="S7142" s="18"/>
    </row>
    <row r="7143" spans="1:19" x14ac:dyDescent="0.25">
      <c r="A7143" s="9"/>
      <c r="O7143" s="18"/>
      <c r="P7143" s="18"/>
      <c r="Q7143" s="18"/>
      <c r="R7143" s="18"/>
      <c r="S7143" s="18"/>
    </row>
    <row r="7144" spans="1:19" x14ac:dyDescent="0.25">
      <c r="A7144" s="9"/>
      <c r="O7144" s="18"/>
      <c r="P7144" s="18"/>
      <c r="Q7144" s="18"/>
      <c r="R7144" s="18"/>
      <c r="S7144" s="18"/>
    </row>
    <row r="7145" spans="1:19" x14ac:dyDescent="0.25">
      <c r="A7145" s="9"/>
      <c r="O7145" s="18"/>
      <c r="P7145" s="18"/>
      <c r="Q7145" s="18"/>
      <c r="R7145" s="18"/>
      <c r="S7145" s="18"/>
    </row>
    <row r="7146" spans="1:19" x14ac:dyDescent="0.25">
      <c r="A7146" s="9"/>
      <c r="O7146" s="18"/>
      <c r="P7146" s="18"/>
      <c r="Q7146" s="18"/>
      <c r="R7146" s="18"/>
      <c r="S7146" s="18"/>
    </row>
    <row r="7147" spans="1:19" x14ac:dyDescent="0.25">
      <c r="A7147" s="9"/>
      <c r="O7147" s="18"/>
      <c r="P7147" s="18"/>
      <c r="Q7147" s="18"/>
      <c r="R7147" s="18"/>
      <c r="S7147" s="18"/>
    </row>
    <row r="7148" spans="1:19" x14ac:dyDescent="0.25">
      <c r="A7148" s="9"/>
      <c r="O7148" s="18"/>
      <c r="P7148" s="18"/>
      <c r="Q7148" s="18"/>
      <c r="R7148" s="18"/>
      <c r="S7148" s="18"/>
    </row>
    <row r="7149" spans="1:19" x14ac:dyDescent="0.25">
      <c r="A7149" s="9"/>
      <c r="O7149" s="18"/>
      <c r="P7149" s="18"/>
      <c r="Q7149" s="18"/>
      <c r="R7149" s="18"/>
      <c r="S7149" s="18"/>
    </row>
    <row r="7150" spans="1:19" x14ac:dyDescent="0.25">
      <c r="A7150" s="9"/>
      <c r="O7150" s="18"/>
      <c r="P7150" s="18"/>
      <c r="Q7150" s="18"/>
      <c r="R7150" s="18"/>
      <c r="S7150" s="18"/>
    </row>
    <row r="7151" spans="1:19" x14ac:dyDescent="0.25">
      <c r="A7151" s="9"/>
      <c r="O7151" s="18"/>
      <c r="P7151" s="18"/>
      <c r="Q7151" s="18"/>
      <c r="R7151" s="18"/>
      <c r="S7151" s="18"/>
    </row>
    <row r="7152" spans="1:19" x14ac:dyDescent="0.25">
      <c r="A7152" s="9"/>
      <c r="O7152" s="18"/>
      <c r="P7152" s="18"/>
      <c r="Q7152" s="18"/>
      <c r="R7152" s="18"/>
      <c r="S7152" s="18"/>
    </row>
    <row r="7153" spans="1:19" x14ac:dyDescent="0.25">
      <c r="A7153" s="9"/>
      <c r="O7153" s="18"/>
      <c r="P7153" s="18"/>
      <c r="Q7153" s="18"/>
      <c r="R7153" s="18"/>
      <c r="S7153" s="18"/>
    </row>
    <row r="7154" spans="1:19" x14ac:dyDescent="0.25">
      <c r="A7154" s="9"/>
      <c r="O7154" s="18"/>
      <c r="P7154" s="18"/>
      <c r="Q7154" s="18"/>
      <c r="R7154" s="18"/>
      <c r="S7154" s="18"/>
    </row>
    <row r="7155" spans="1:19" x14ac:dyDescent="0.25">
      <c r="A7155" s="9"/>
      <c r="O7155" s="18"/>
      <c r="P7155" s="18"/>
      <c r="Q7155" s="18"/>
      <c r="R7155" s="18"/>
      <c r="S7155" s="18"/>
    </row>
    <row r="7156" spans="1:19" x14ac:dyDescent="0.25">
      <c r="A7156" s="9"/>
      <c r="O7156" s="18"/>
      <c r="P7156" s="18"/>
      <c r="Q7156" s="18"/>
      <c r="R7156" s="18"/>
      <c r="S7156" s="18"/>
    </row>
    <row r="7157" spans="1:19" x14ac:dyDescent="0.25">
      <c r="A7157" s="9"/>
      <c r="O7157" s="18"/>
      <c r="P7157" s="18"/>
      <c r="Q7157" s="18"/>
      <c r="R7157" s="18"/>
      <c r="S7157" s="18"/>
    </row>
    <row r="7158" spans="1:19" x14ac:dyDescent="0.25">
      <c r="A7158" s="9"/>
      <c r="O7158" s="18"/>
      <c r="P7158" s="18"/>
      <c r="Q7158" s="18"/>
      <c r="R7158" s="18"/>
      <c r="S7158" s="18"/>
    </row>
    <row r="7159" spans="1:19" x14ac:dyDescent="0.25">
      <c r="A7159" s="9"/>
      <c r="O7159" s="18"/>
      <c r="P7159" s="18"/>
      <c r="Q7159" s="18"/>
      <c r="R7159" s="18"/>
      <c r="S7159" s="18"/>
    </row>
    <row r="7160" spans="1:19" x14ac:dyDescent="0.25">
      <c r="A7160" s="9"/>
      <c r="O7160" s="18"/>
      <c r="P7160" s="18"/>
      <c r="Q7160" s="18"/>
      <c r="R7160" s="18"/>
      <c r="S7160" s="18"/>
    </row>
    <row r="7161" spans="1:19" x14ac:dyDescent="0.25">
      <c r="A7161" s="9"/>
      <c r="O7161" s="18"/>
      <c r="P7161" s="18"/>
      <c r="Q7161" s="18"/>
      <c r="R7161" s="18"/>
      <c r="S7161" s="18"/>
    </row>
    <row r="7162" spans="1:19" x14ac:dyDescent="0.25">
      <c r="A7162" s="9"/>
      <c r="O7162" s="18"/>
      <c r="P7162" s="18"/>
      <c r="Q7162" s="18"/>
      <c r="R7162" s="18"/>
      <c r="S7162" s="18"/>
    </row>
    <row r="7163" spans="1:19" x14ac:dyDescent="0.25">
      <c r="A7163" s="9"/>
      <c r="O7163" s="18"/>
      <c r="P7163" s="18"/>
      <c r="Q7163" s="18"/>
      <c r="R7163" s="18"/>
      <c r="S7163" s="18"/>
    </row>
    <row r="7164" spans="1:19" x14ac:dyDescent="0.25">
      <c r="A7164" s="9"/>
      <c r="O7164" s="18"/>
      <c r="P7164" s="18"/>
      <c r="Q7164" s="18"/>
      <c r="R7164" s="18"/>
      <c r="S7164" s="18"/>
    </row>
    <row r="7165" spans="1:19" x14ac:dyDescent="0.25">
      <c r="A7165" s="9"/>
      <c r="O7165" s="18"/>
      <c r="P7165" s="18"/>
      <c r="Q7165" s="18"/>
      <c r="R7165" s="18"/>
      <c r="S7165" s="18"/>
    </row>
    <row r="7166" spans="1:19" x14ac:dyDescent="0.25">
      <c r="A7166" s="9"/>
      <c r="O7166" s="18"/>
      <c r="P7166" s="18"/>
      <c r="Q7166" s="18"/>
      <c r="R7166" s="18"/>
      <c r="S7166" s="18"/>
    </row>
    <row r="7167" spans="1:19" x14ac:dyDescent="0.25">
      <c r="A7167" s="9"/>
      <c r="O7167" s="18"/>
      <c r="P7167" s="18"/>
      <c r="Q7167" s="18"/>
      <c r="R7167" s="18"/>
      <c r="S7167" s="18"/>
    </row>
    <row r="7168" spans="1:19" x14ac:dyDescent="0.25">
      <c r="A7168" s="9"/>
      <c r="O7168" s="18"/>
      <c r="P7168" s="18"/>
      <c r="Q7168" s="18"/>
      <c r="R7168" s="18"/>
      <c r="S7168" s="18"/>
    </row>
    <row r="7169" spans="1:19" x14ac:dyDescent="0.25">
      <c r="A7169" s="9"/>
      <c r="O7169" s="18"/>
      <c r="P7169" s="18"/>
      <c r="Q7169" s="18"/>
      <c r="R7169" s="18"/>
      <c r="S7169" s="18"/>
    </row>
    <row r="7170" spans="1:19" x14ac:dyDescent="0.25">
      <c r="A7170" s="9"/>
      <c r="O7170" s="18"/>
      <c r="P7170" s="18"/>
      <c r="Q7170" s="18"/>
      <c r="R7170" s="18"/>
      <c r="S7170" s="18"/>
    </row>
    <row r="7171" spans="1:19" x14ac:dyDescent="0.25">
      <c r="A7171" s="9"/>
      <c r="O7171" s="18"/>
      <c r="P7171" s="18"/>
      <c r="Q7171" s="18"/>
      <c r="R7171" s="18"/>
      <c r="S7171" s="18"/>
    </row>
    <row r="7172" spans="1:19" x14ac:dyDescent="0.25">
      <c r="A7172" s="9"/>
      <c r="O7172" s="18"/>
      <c r="P7172" s="18"/>
      <c r="Q7172" s="18"/>
      <c r="R7172" s="18"/>
      <c r="S7172" s="18"/>
    </row>
    <row r="7173" spans="1:19" x14ac:dyDescent="0.25">
      <c r="A7173" s="9"/>
      <c r="O7173" s="18"/>
      <c r="P7173" s="18"/>
      <c r="Q7173" s="18"/>
      <c r="R7173" s="18"/>
      <c r="S7173" s="18"/>
    </row>
    <row r="7174" spans="1:19" x14ac:dyDescent="0.25">
      <c r="A7174" s="9"/>
      <c r="O7174" s="18"/>
      <c r="P7174" s="18"/>
      <c r="Q7174" s="18"/>
      <c r="R7174" s="18"/>
      <c r="S7174" s="18"/>
    </row>
    <row r="7175" spans="1:19" x14ac:dyDescent="0.25">
      <c r="A7175" s="9"/>
      <c r="O7175" s="18"/>
      <c r="P7175" s="18"/>
      <c r="Q7175" s="18"/>
      <c r="R7175" s="18"/>
      <c r="S7175" s="18"/>
    </row>
    <row r="7176" spans="1:19" x14ac:dyDescent="0.25">
      <c r="A7176" s="9"/>
      <c r="O7176" s="18"/>
      <c r="P7176" s="18"/>
      <c r="Q7176" s="18"/>
      <c r="R7176" s="18"/>
      <c r="S7176" s="18"/>
    </row>
    <row r="7177" spans="1:19" x14ac:dyDescent="0.25">
      <c r="A7177" s="9"/>
      <c r="O7177" s="18"/>
      <c r="P7177" s="18"/>
      <c r="Q7177" s="18"/>
      <c r="R7177" s="18"/>
      <c r="S7177" s="18"/>
    </row>
    <row r="7178" spans="1:19" x14ac:dyDescent="0.25">
      <c r="A7178" s="9"/>
      <c r="O7178" s="18"/>
      <c r="P7178" s="18"/>
      <c r="Q7178" s="18"/>
      <c r="R7178" s="18"/>
      <c r="S7178" s="18"/>
    </row>
    <row r="7179" spans="1:19" x14ac:dyDescent="0.25">
      <c r="A7179" s="9"/>
      <c r="O7179" s="18"/>
      <c r="P7179" s="18"/>
      <c r="Q7179" s="18"/>
      <c r="R7179" s="18"/>
      <c r="S7179" s="18"/>
    </row>
    <row r="7180" spans="1:19" x14ac:dyDescent="0.25">
      <c r="A7180" s="9"/>
      <c r="O7180" s="18"/>
      <c r="P7180" s="18"/>
      <c r="Q7180" s="18"/>
      <c r="R7180" s="18"/>
      <c r="S7180" s="18"/>
    </row>
    <row r="7181" spans="1:19" x14ac:dyDescent="0.25">
      <c r="A7181" s="9"/>
      <c r="O7181" s="18"/>
      <c r="P7181" s="18"/>
      <c r="Q7181" s="18"/>
      <c r="R7181" s="18"/>
      <c r="S7181" s="18"/>
    </row>
    <row r="7182" spans="1:19" x14ac:dyDescent="0.25">
      <c r="A7182" s="9"/>
      <c r="O7182" s="18"/>
      <c r="P7182" s="18"/>
      <c r="Q7182" s="18"/>
      <c r="R7182" s="18"/>
      <c r="S7182" s="18"/>
    </row>
    <row r="7183" spans="1:19" x14ac:dyDescent="0.25">
      <c r="A7183" s="9"/>
      <c r="O7183" s="18"/>
      <c r="P7183" s="18"/>
      <c r="Q7183" s="18"/>
      <c r="R7183" s="18"/>
      <c r="S7183" s="18"/>
    </row>
    <row r="7184" spans="1:19" x14ac:dyDescent="0.25">
      <c r="A7184" s="9"/>
      <c r="O7184" s="18"/>
      <c r="P7184" s="18"/>
      <c r="Q7184" s="18"/>
      <c r="R7184" s="18"/>
      <c r="S7184" s="18"/>
    </row>
    <row r="7185" spans="1:19" x14ac:dyDescent="0.25">
      <c r="A7185" s="9"/>
      <c r="O7185" s="18"/>
      <c r="P7185" s="18"/>
      <c r="Q7185" s="18"/>
      <c r="R7185" s="18"/>
      <c r="S7185" s="18"/>
    </row>
    <row r="7186" spans="1:19" x14ac:dyDescent="0.25">
      <c r="A7186" s="9"/>
      <c r="O7186" s="18"/>
      <c r="P7186" s="18"/>
      <c r="Q7186" s="18"/>
      <c r="R7186" s="18"/>
      <c r="S7186" s="18"/>
    </row>
    <row r="7187" spans="1:19" x14ac:dyDescent="0.25">
      <c r="A7187" s="9"/>
      <c r="O7187" s="18"/>
      <c r="P7187" s="18"/>
      <c r="Q7187" s="18"/>
      <c r="R7187" s="18"/>
      <c r="S7187" s="18"/>
    </row>
    <row r="7188" spans="1:19" x14ac:dyDescent="0.25">
      <c r="A7188" s="9"/>
      <c r="O7188" s="18"/>
      <c r="P7188" s="18"/>
      <c r="Q7188" s="18"/>
      <c r="R7188" s="18"/>
      <c r="S7188" s="18"/>
    </row>
    <row r="7189" spans="1:19" x14ac:dyDescent="0.25">
      <c r="A7189" s="9"/>
      <c r="O7189" s="18"/>
      <c r="P7189" s="18"/>
      <c r="Q7189" s="18"/>
      <c r="R7189" s="18"/>
      <c r="S7189" s="18"/>
    </row>
    <row r="7190" spans="1:19" x14ac:dyDescent="0.25">
      <c r="A7190" s="9"/>
      <c r="O7190" s="18"/>
      <c r="P7190" s="18"/>
      <c r="Q7190" s="18"/>
      <c r="R7190" s="18"/>
      <c r="S7190" s="18"/>
    </row>
    <row r="7191" spans="1:19" x14ac:dyDescent="0.25">
      <c r="A7191" s="9"/>
      <c r="O7191" s="18"/>
      <c r="P7191" s="18"/>
      <c r="Q7191" s="18"/>
      <c r="R7191" s="18"/>
      <c r="S7191" s="18"/>
    </row>
    <row r="7192" spans="1:19" x14ac:dyDescent="0.25">
      <c r="A7192" s="9"/>
      <c r="O7192" s="18"/>
      <c r="P7192" s="18"/>
      <c r="Q7192" s="18"/>
      <c r="R7192" s="18"/>
      <c r="S7192" s="18"/>
    </row>
    <row r="7193" spans="1:19" x14ac:dyDescent="0.25">
      <c r="A7193" s="9"/>
      <c r="O7193" s="18"/>
      <c r="P7193" s="18"/>
      <c r="Q7193" s="18"/>
      <c r="R7193" s="18"/>
      <c r="S7193" s="18"/>
    </row>
    <row r="7194" spans="1:19" x14ac:dyDescent="0.25">
      <c r="A7194" s="9"/>
      <c r="O7194" s="18"/>
      <c r="P7194" s="18"/>
      <c r="Q7194" s="18"/>
      <c r="R7194" s="18"/>
      <c r="S7194" s="18"/>
    </row>
    <row r="7195" spans="1:19" x14ac:dyDescent="0.25">
      <c r="A7195" s="9"/>
      <c r="O7195" s="18"/>
      <c r="P7195" s="18"/>
      <c r="Q7195" s="18"/>
      <c r="R7195" s="18"/>
      <c r="S7195" s="18"/>
    </row>
    <row r="7196" spans="1:19" x14ac:dyDescent="0.25">
      <c r="A7196" s="9"/>
      <c r="O7196" s="18"/>
      <c r="P7196" s="18"/>
      <c r="Q7196" s="18"/>
      <c r="R7196" s="18"/>
      <c r="S7196" s="18"/>
    </row>
    <row r="7197" spans="1:19" x14ac:dyDescent="0.25">
      <c r="A7197" s="9"/>
      <c r="O7197" s="18"/>
      <c r="P7197" s="18"/>
      <c r="Q7197" s="18"/>
      <c r="R7197" s="18"/>
      <c r="S7197" s="18"/>
    </row>
    <row r="7198" spans="1:19" x14ac:dyDescent="0.25">
      <c r="A7198" s="9"/>
      <c r="O7198" s="18"/>
      <c r="P7198" s="18"/>
      <c r="Q7198" s="18"/>
      <c r="R7198" s="18"/>
      <c r="S7198" s="18"/>
    </row>
    <row r="7199" spans="1:19" x14ac:dyDescent="0.25">
      <c r="A7199" s="9"/>
      <c r="O7199" s="18"/>
      <c r="P7199" s="18"/>
      <c r="Q7199" s="18"/>
      <c r="R7199" s="18"/>
      <c r="S7199" s="18"/>
    </row>
    <row r="7200" spans="1:19" x14ac:dyDescent="0.25">
      <c r="A7200" s="9"/>
      <c r="O7200" s="18"/>
      <c r="P7200" s="18"/>
      <c r="Q7200" s="18"/>
      <c r="R7200" s="18"/>
      <c r="S7200" s="18"/>
    </row>
    <row r="7201" spans="1:19" x14ac:dyDescent="0.25">
      <c r="A7201" s="9"/>
      <c r="O7201" s="18"/>
      <c r="P7201" s="18"/>
      <c r="Q7201" s="18"/>
      <c r="R7201" s="18"/>
      <c r="S7201" s="18"/>
    </row>
    <row r="7202" spans="1:19" x14ac:dyDescent="0.25">
      <c r="A7202" s="9"/>
      <c r="O7202" s="18"/>
      <c r="P7202" s="18"/>
      <c r="Q7202" s="18"/>
      <c r="R7202" s="18"/>
      <c r="S7202" s="18"/>
    </row>
    <row r="7203" spans="1:19" x14ac:dyDescent="0.25">
      <c r="A7203" s="9"/>
      <c r="O7203" s="18"/>
      <c r="P7203" s="18"/>
      <c r="Q7203" s="18"/>
      <c r="R7203" s="18"/>
      <c r="S7203" s="18"/>
    </row>
    <row r="7204" spans="1:19" x14ac:dyDescent="0.25">
      <c r="A7204" s="9"/>
      <c r="O7204" s="18"/>
      <c r="P7204" s="18"/>
      <c r="Q7204" s="18"/>
      <c r="R7204" s="18"/>
      <c r="S7204" s="18"/>
    </row>
    <row r="7205" spans="1:19" x14ac:dyDescent="0.25">
      <c r="A7205" s="9"/>
      <c r="O7205" s="18"/>
      <c r="P7205" s="18"/>
      <c r="Q7205" s="18"/>
      <c r="R7205" s="18"/>
      <c r="S7205" s="18"/>
    </row>
    <row r="7206" spans="1:19" x14ac:dyDescent="0.25">
      <c r="A7206" s="9"/>
      <c r="O7206" s="18"/>
      <c r="P7206" s="18"/>
      <c r="Q7206" s="18"/>
      <c r="R7206" s="18"/>
      <c r="S7206" s="18"/>
    </row>
    <row r="7207" spans="1:19" x14ac:dyDescent="0.25">
      <c r="A7207" s="9"/>
      <c r="O7207" s="18"/>
      <c r="P7207" s="18"/>
      <c r="Q7207" s="18"/>
      <c r="R7207" s="18"/>
      <c r="S7207" s="18"/>
    </row>
    <row r="7208" spans="1:19" x14ac:dyDescent="0.25">
      <c r="A7208" s="9"/>
      <c r="O7208" s="18"/>
      <c r="P7208" s="18"/>
      <c r="Q7208" s="18"/>
      <c r="R7208" s="18"/>
      <c r="S7208" s="18"/>
    </row>
    <row r="7209" spans="1:19" x14ac:dyDescent="0.25">
      <c r="A7209" s="9"/>
      <c r="O7209" s="18"/>
      <c r="P7209" s="18"/>
      <c r="Q7209" s="18"/>
      <c r="R7209" s="18"/>
      <c r="S7209" s="18"/>
    </row>
    <row r="7210" spans="1:19" x14ac:dyDescent="0.25">
      <c r="A7210" s="9"/>
      <c r="O7210" s="18"/>
      <c r="P7210" s="18"/>
      <c r="Q7210" s="18"/>
      <c r="R7210" s="18"/>
      <c r="S7210" s="18"/>
    </row>
    <row r="7211" spans="1:19" x14ac:dyDescent="0.25">
      <c r="A7211" s="9"/>
      <c r="O7211" s="18"/>
      <c r="P7211" s="18"/>
      <c r="Q7211" s="18"/>
      <c r="R7211" s="18"/>
      <c r="S7211" s="18"/>
    </row>
    <row r="7212" spans="1:19" x14ac:dyDescent="0.25">
      <c r="A7212" s="9"/>
      <c r="O7212" s="18"/>
      <c r="P7212" s="18"/>
      <c r="Q7212" s="18"/>
      <c r="R7212" s="18"/>
      <c r="S7212" s="18"/>
    </row>
    <row r="7213" spans="1:19" x14ac:dyDescent="0.25">
      <c r="A7213" s="9"/>
      <c r="O7213" s="18"/>
      <c r="P7213" s="18"/>
      <c r="Q7213" s="18"/>
      <c r="R7213" s="18"/>
      <c r="S7213" s="18"/>
    </row>
    <row r="7214" spans="1:19" x14ac:dyDescent="0.25">
      <c r="A7214" s="9"/>
      <c r="O7214" s="18"/>
      <c r="P7214" s="18"/>
      <c r="Q7214" s="18"/>
      <c r="R7214" s="18"/>
      <c r="S7214" s="18"/>
    </row>
    <row r="7215" spans="1:19" x14ac:dyDescent="0.25">
      <c r="A7215" s="9"/>
      <c r="O7215" s="18"/>
      <c r="P7215" s="18"/>
      <c r="Q7215" s="18"/>
      <c r="R7215" s="18"/>
      <c r="S7215" s="18"/>
    </row>
    <row r="7216" spans="1:19" x14ac:dyDescent="0.25">
      <c r="A7216" s="9"/>
      <c r="O7216" s="18"/>
      <c r="P7216" s="18"/>
      <c r="Q7216" s="18"/>
      <c r="R7216" s="18"/>
      <c r="S7216" s="18"/>
    </row>
    <row r="7217" spans="1:19" x14ac:dyDescent="0.25">
      <c r="A7217" s="9"/>
      <c r="O7217" s="18"/>
      <c r="P7217" s="18"/>
      <c r="Q7217" s="18"/>
      <c r="R7217" s="18"/>
      <c r="S7217" s="18"/>
    </row>
    <row r="7218" spans="1:19" x14ac:dyDescent="0.25">
      <c r="A7218" s="9"/>
      <c r="O7218" s="18"/>
      <c r="P7218" s="18"/>
      <c r="Q7218" s="18"/>
      <c r="R7218" s="18"/>
      <c r="S7218" s="18"/>
    </row>
    <row r="7219" spans="1:19" x14ac:dyDescent="0.25">
      <c r="A7219" s="9"/>
      <c r="O7219" s="18"/>
      <c r="P7219" s="18"/>
      <c r="Q7219" s="18"/>
      <c r="R7219" s="18"/>
      <c r="S7219" s="18"/>
    </row>
    <row r="7220" spans="1:19" x14ac:dyDescent="0.25">
      <c r="A7220" s="9"/>
      <c r="O7220" s="18"/>
      <c r="P7220" s="18"/>
      <c r="Q7220" s="18"/>
      <c r="R7220" s="18"/>
      <c r="S7220" s="18"/>
    </row>
    <row r="7221" spans="1:19" x14ac:dyDescent="0.25">
      <c r="A7221" s="9"/>
      <c r="O7221" s="18"/>
      <c r="P7221" s="18"/>
      <c r="Q7221" s="18"/>
      <c r="R7221" s="18"/>
      <c r="S7221" s="18"/>
    </row>
    <row r="7222" spans="1:19" x14ac:dyDescent="0.25">
      <c r="A7222" s="9"/>
      <c r="O7222" s="18"/>
      <c r="P7222" s="18"/>
      <c r="Q7222" s="18"/>
      <c r="R7222" s="18"/>
      <c r="S7222" s="18"/>
    </row>
    <row r="7223" spans="1:19" x14ac:dyDescent="0.25">
      <c r="A7223" s="9"/>
      <c r="O7223" s="18"/>
      <c r="P7223" s="18"/>
      <c r="Q7223" s="18"/>
      <c r="R7223" s="18"/>
      <c r="S7223" s="18"/>
    </row>
    <row r="7224" spans="1:19" x14ac:dyDescent="0.25">
      <c r="A7224" s="9"/>
      <c r="O7224" s="18"/>
      <c r="P7224" s="18"/>
      <c r="Q7224" s="18"/>
      <c r="R7224" s="18"/>
      <c r="S7224" s="18"/>
    </row>
    <row r="7225" spans="1:19" x14ac:dyDescent="0.25">
      <c r="A7225" s="9"/>
      <c r="O7225" s="18"/>
      <c r="P7225" s="18"/>
      <c r="Q7225" s="18"/>
      <c r="R7225" s="18"/>
      <c r="S7225" s="18"/>
    </row>
    <row r="7226" spans="1:19" x14ac:dyDescent="0.25">
      <c r="A7226" s="9"/>
      <c r="O7226" s="18"/>
      <c r="P7226" s="18"/>
      <c r="Q7226" s="18"/>
      <c r="R7226" s="18"/>
      <c r="S7226" s="18"/>
    </row>
    <row r="7227" spans="1:19" x14ac:dyDescent="0.25">
      <c r="A7227" s="9"/>
      <c r="O7227" s="18"/>
      <c r="P7227" s="18"/>
      <c r="Q7227" s="18"/>
      <c r="R7227" s="18"/>
      <c r="S7227" s="18"/>
    </row>
    <row r="7228" spans="1:19" x14ac:dyDescent="0.25">
      <c r="A7228" s="9"/>
      <c r="O7228" s="18"/>
      <c r="P7228" s="18"/>
      <c r="Q7228" s="18"/>
      <c r="R7228" s="18"/>
      <c r="S7228" s="18"/>
    </row>
    <row r="7229" spans="1:19" x14ac:dyDescent="0.25">
      <c r="A7229" s="9"/>
      <c r="O7229" s="18"/>
      <c r="P7229" s="18"/>
      <c r="Q7229" s="18"/>
      <c r="R7229" s="18"/>
      <c r="S7229" s="18"/>
    </row>
    <row r="7230" spans="1:19" x14ac:dyDescent="0.25">
      <c r="A7230" s="9"/>
      <c r="O7230" s="18"/>
      <c r="P7230" s="18"/>
      <c r="Q7230" s="18"/>
      <c r="R7230" s="18"/>
      <c r="S7230" s="18"/>
    </row>
    <row r="7231" spans="1:19" x14ac:dyDescent="0.25">
      <c r="A7231" s="9"/>
      <c r="O7231" s="18"/>
      <c r="P7231" s="18"/>
      <c r="Q7231" s="18"/>
      <c r="R7231" s="18"/>
      <c r="S7231" s="18"/>
    </row>
    <row r="7232" spans="1:19" x14ac:dyDescent="0.25">
      <c r="A7232" s="9"/>
      <c r="O7232" s="18"/>
      <c r="P7232" s="18"/>
      <c r="Q7232" s="18"/>
      <c r="R7232" s="18"/>
      <c r="S7232" s="18"/>
    </row>
    <row r="7233" spans="1:19" x14ac:dyDescent="0.25">
      <c r="A7233" s="9"/>
      <c r="O7233" s="18"/>
      <c r="P7233" s="18"/>
      <c r="Q7233" s="18"/>
      <c r="R7233" s="18"/>
      <c r="S7233" s="18"/>
    </row>
    <row r="7234" spans="1:19" x14ac:dyDescent="0.25">
      <c r="A7234" s="9"/>
      <c r="O7234" s="18"/>
      <c r="P7234" s="18"/>
      <c r="Q7234" s="18"/>
      <c r="R7234" s="18"/>
      <c r="S7234" s="18"/>
    </row>
    <row r="7235" spans="1:19" x14ac:dyDescent="0.25">
      <c r="A7235" s="9"/>
      <c r="O7235" s="18"/>
      <c r="P7235" s="18"/>
      <c r="Q7235" s="18"/>
      <c r="R7235" s="18"/>
      <c r="S7235" s="18"/>
    </row>
    <row r="7236" spans="1:19" x14ac:dyDescent="0.25">
      <c r="A7236" s="9"/>
      <c r="O7236" s="18"/>
      <c r="P7236" s="18"/>
      <c r="Q7236" s="18"/>
      <c r="R7236" s="18"/>
      <c r="S7236" s="18"/>
    </row>
    <row r="7237" spans="1:19" x14ac:dyDescent="0.25">
      <c r="A7237" s="9"/>
      <c r="O7237" s="18"/>
      <c r="P7237" s="18"/>
      <c r="Q7237" s="18"/>
      <c r="R7237" s="18"/>
      <c r="S7237" s="18"/>
    </row>
    <row r="7238" spans="1:19" x14ac:dyDescent="0.25">
      <c r="A7238" s="9"/>
      <c r="O7238" s="18"/>
      <c r="P7238" s="18"/>
      <c r="Q7238" s="18"/>
      <c r="R7238" s="18"/>
      <c r="S7238" s="18"/>
    </row>
    <row r="7239" spans="1:19" x14ac:dyDescent="0.25">
      <c r="A7239" s="9"/>
      <c r="O7239" s="18"/>
      <c r="P7239" s="18"/>
      <c r="Q7239" s="18"/>
      <c r="R7239" s="18"/>
      <c r="S7239" s="18"/>
    </row>
    <row r="7240" spans="1:19" x14ac:dyDescent="0.25">
      <c r="A7240" s="9"/>
      <c r="O7240" s="18"/>
      <c r="P7240" s="18"/>
      <c r="Q7240" s="18"/>
      <c r="R7240" s="18"/>
      <c r="S7240" s="18"/>
    </row>
    <row r="7241" spans="1:19" x14ac:dyDescent="0.25">
      <c r="A7241" s="9"/>
      <c r="O7241" s="18"/>
      <c r="P7241" s="18"/>
      <c r="Q7241" s="18"/>
      <c r="R7241" s="18"/>
      <c r="S7241" s="18"/>
    </row>
    <row r="7242" spans="1:19" x14ac:dyDescent="0.25">
      <c r="A7242" s="9"/>
      <c r="O7242" s="18"/>
      <c r="P7242" s="18"/>
      <c r="Q7242" s="18"/>
      <c r="R7242" s="18"/>
      <c r="S7242" s="18"/>
    </row>
    <row r="7243" spans="1:19" x14ac:dyDescent="0.25">
      <c r="A7243" s="9"/>
      <c r="O7243" s="18"/>
      <c r="P7243" s="18"/>
      <c r="Q7243" s="18"/>
      <c r="R7243" s="18"/>
      <c r="S7243" s="18"/>
    </row>
    <row r="7244" spans="1:19" x14ac:dyDescent="0.25">
      <c r="A7244" s="9"/>
      <c r="O7244" s="18"/>
      <c r="P7244" s="18"/>
      <c r="Q7244" s="18"/>
      <c r="R7244" s="18"/>
      <c r="S7244" s="18"/>
    </row>
    <row r="7245" spans="1:19" x14ac:dyDescent="0.25">
      <c r="A7245" s="9"/>
      <c r="O7245" s="18"/>
      <c r="P7245" s="18"/>
      <c r="Q7245" s="18"/>
      <c r="R7245" s="18"/>
      <c r="S7245" s="18"/>
    </row>
    <row r="7246" spans="1:19" x14ac:dyDescent="0.25">
      <c r="A7246" s="9"/>
      <c r="O7246" s="18"/>
      <c r="P7246" s="18"/>
      <c r="Q7246" s="18"/>
      <c r="R7246" s="18"/>
      <c r="S7246" s="18"/>
    </row>
    <row r="7247" spans="1:19" x14ac:dyDescent="0.25">
      <c r="A7247" s="9"/>
      <c r="O7247" s="18"/>
      <c r="P7247" s="18"/>
      <c r="Q7247" s="18"/>
      <c r="R7247" s="18"/>
      <c r="S7247" s="18"/>
    </row>
    <row r="7248" spans="1:19" x14ac:dyDescent="0.25">
      <c r="A7248" s="9"/>
      <c r="O7248" s="18"/>
      <c r="P7248" s="18"/>
      <c r="Q7248" s="18"/>
      <c r="R7248" s="18"/>
      <c r="S7248" s="18"/>
    </row>
    <row r="7249" spans="1:19" x14ac:dyDescent="0.25">
      <c r="A7249" s="9"/>
      <c r="O7249" s="18"/>
      <c r="P7249" s="18"/>
      <c r="Q7249" s="18"/>
      <c r="R7249" s="18"/>
      <c r="S7249" s="18"/>
    </row>
    <row r="7250" spans="1:19" x14ac:dyDescent="0.25">
      <c r="A7250" s="9"/>
      <c r="O7250" s="18"/>
      <c r="P7250" s="18"/>
      <c r="Q7250" s="18"/>
      <c r="R7250" s="18"/>
      <c r="S7250" s="18"/>
    </row>
    <row r="7251" spans="1:19" x14ac:dyDescent="0.25">
      <c r="A7251" s="9"/>
      <c r="O7251" s="18"/>
      <c r="P7251" s="18"/>
      <c r="Q7251" s="18"/>
      <c r="R7251" s="18"/>
      <c r="S7251" s="18"/>
    </row>
    <row r="7252" spans="1:19" x14ac:dyDescent="0.25">
      <c r="A7252" s="9"/>
      <c r="O7252" s="18"/>
      <c r="P7252" s="18"/>
      <c r="Q7252" s="18"/>
      <c r="R7252" s="18"/>
      <c r="S7252" s="18"/>
    </row>
    <row r="7253" spans="1:19" x14ac:dyDescent="0.25">
      <c r="A7253" s="9"/>
      <c r="O7253" s="18"/>
      <c r="P7253" s="18"/>
      <c r="Q7253" s="18"/>
      <c r="R7253" s="18"/>
      <c r="S7253" s="18"/>
    </row>
    <row r="7254" spans="1:19" x14ac:dyDescent="0.25">
      <c r="A7254" s="9"/>
      <c r="O7254" s="18"/>
      <c r="P7254" s="18"/>
      <c r="Q7254" s="18"/>
      <c r="R7254" s="18"/>
      <c r="S7254" s="18"/>
    </row>
    <row r="7255" spans="1:19" x14ac:dyDescent="0.25">
      <c r="A7255" s="9"/>
      <c r="O7255" s="18"/>
      <c r="P7255" s="18"/>
      <c r="Q7255" s="18"/>
      <c r="R7255" s="18"/>
      <c r="S7255" s="18"/>
    </row>
    <row r="7256" spans="1:19" x14ac:dyDescent="0.25">
      <c r="A7256" s="9"/>
      <c r="O7256" s="18"/>
      <c r="P7256" s="18"/>
      <c r="Q7256" s="18"/>
      <c r="R7256" s="18"/>
      <c r="S7256" s="18"/>
    </row>
    <row r="7257" spans="1:19" x14ac:dyDescent="0.25">
      <c r="A7257" s="9"/>
      <c r="O7257" s="18"/>
      <c r="P7257" s="18"/>
      <c r="Q7257" s="18"/>
      <c r="R7257" s="18"/>
      <c r="S7257" s="18"/>
    </row>
    <row r="7258" spans="1:19" x14ac:dyDescent="0.25">
      <c r="A7258" s="9"/>
      <c r="O7258" s="18"/>
      <c r="P7258" s="18"/>
      <c r="Q7258" s="18"/>
      <c r="R7258" s="18"/>
      <c r="S7258" s="18"/>
    </row>
    <row r="7259" spans="1:19" x14ac:dyDescent="0.25">
      <c r="A7259" s="9"/>
      <c r="O7259" s="18"/>
      <c r="P7259" s="18"/>
      <c r="Q7259" s="18"/>
      <c r="R7259" s="18"/>
      <c r="S7259" s="18"/>
    </row>
    <row r="7260" spans="1:19" x14ac:dyDescent="0.25">
      <c r="A7260" s="9"/>
      <c r="O7260" s="18"/>
      <c r="P7260" s="18"/>
      <c r="Q7260" s="18"/>
      <c r="R7260" s="18"/>
      <c r="S7260" s="18"/>
    </row>
    <row r="7261" spans="1:19" x14ac:dyDescent="0.25">
      <c r="A7261" s="9"/>
      <c r="O7261" s="18"/>
      <c r="P7261" s="18"/>
      <c r="Q7261" s="18"/>
      <c r="R7261" s="18"/>
      <c r="S7261" s="18"/>
    </row>
    <row r="7262" spans="1:19" x14ac:dyDescent="0.25">
      <c r="A7262" s="9"/>
      <c r="O7262" s="18"/>
      <c r="P7262" s="18"/>
      <c r="Q7262" s="18"/>
      <c r="R7262" s="18"/>
      <c r="S7262" s="18"/>
    </row>
    <row r="7263" spans="1:19" x14ac:dyDescent="0.25">
      <c r="A7263" s="9"/>
      <c r="O7263" s="18"/>
      <c r="P7263" s="18"/>
      <c r="Q7263" s="18"/>
      <c r="R7263" s="18"/>
      <c r="S7263" s="18"/>
    </row>
    <row r="7264" spans="1:19" x14ac:dyDescent="0.25">
      <c r="A7264" s="9"/>
      <c r="O7264" s="18"/>
      <c r="P7264" s="18"/>
      <c r="Q7264" s="18"/>
      <c r="R7264" s="18"/>
      <c r="S7264" s="18"/>
    </row>
    <row r="7265" spans="1:19" x14ac:dyDescent="0.25">
      <c r="A7265" s="9"/>
      <c r="O7265" s="18"/>
      <c r="P7265" s="18"/>
      <c r="Q7265" s="18"/>
      <c r="R7265" s="18"/>
      <c r="S7265" s="18"/>
    </row>
    <row r="7266" spans="1:19" x14ac:dyDescent="0.25">
      <c r="A7266" s="9"/>
      <c r="O7266" s="18"/>
      <c r="P7266" s="18"/>
      <c r="Q7266" s="18"/>
      <c r="R7266" s="18"/>
      <c r="S7266" s="18"/>
    </row>
    <row r="7267" spans="1:19" x14ac:dyDescent="0.25">
      <c r="A7267" s="9"/>
      <c r="O7267" s="18"/>
      <c r="P7267" s="18"/>
      <c r="Q7267" s="18"/>
      <c r="R7267" s="18"/>
      <c r="S7267" s="18"/>
    </row>
    <row r="7268" spans="1:19" x14ac:dyDescent="0.25">
      <c r="A7268" s="9"/>
      <c r="O7268" s="18"/>
      <c r="P7268" s="18"/>
      <c r="Q7268" s="18"/>
      <c r="R7268" s="18"/>
      <c r="S7268" s="18"/>
    </row>
    <row r="7269" spans="1:19" x14ac:dyDescent="0.25">
      <c r="A7269" s="9"/>
      <c r="O7269" s="18"/>
      <c r="P7269" s="18"/>
      <c r="Q7269" s="18"/>
      <c r="R7269" s="18"/>
      <c r="S7269" s="18"/>
    </row>
    <row r="7270" spans="1:19" x14ac:dyDescent="0.25">
      <c r="A7270" s="9"/>
      <c r="O7270" s="18"/>
      <c r="P7270" s="18"/>
      <c r="Q7270" s="18"/>
      <c r="R7270" s="18"/>
      <c r="S7270" s="18"/>
    </row>
    <row r="7271" spans="1:19" x14ac:dyDescent="0.25">
      <c r="A7271" s="9"/>
      <c r="O7271" s="18"/>
      <c r="P7271" s="18"/>
      <c r="Q7271" s="18"/>
      <c r="R7271" s="18"/>
      <c r="S7271" s="18"/>
    </row>
    <row r="7272" spans="1:19" x14ac:dyDescent="0.25">
      <c r="A7272" s="9"/>
      <c r="O7272" s="18"/>
      <c r="P7272" s="18"/>
      <c r="Q7272" s="18"/>
      <c r="R7272" s="18"/>
      <c r="S7272" s="18"/>
    </row>
    <row r="7273" spans="1:19" x14ac:dyDescent="0.25">
      <c r="A7273" s="9"/>
      <c r="O7273" s="18"/>
      <c r="P7273" s="18"/>
      <c r="Q7273" s="18"/>
      <c r="R7273" s="18"/>
      <c r="S7273" s="18"/>
    </row>
    <row r="7274" spans="1:19" x14ac:dyDescent="0.25">
      <c r="A7274" s="9"/>
      <c r="O7274" s="18"/>
      <c r="P7274" s="18"/>
      <c r="Q7274" s="18"/>
      <c r="R7274" s="18"/>
      <c r="S7274" s="18"/>
    </row>
    <row r="7275" spans="1:19" x14ac:dyDescent="0.25">
      <c r="A7275" s="9"/>
      <c r="O7275" s="18"/>
      <c r="P7275" s="18"/>
      <c r="Q7275" s="18"/>
      <c r="R7275" s="18"/>
      <c r="S7275" s="18"/>
    </row>
    <row r="7276" spans="1:19" x14ac:dyDescent="0.25">
      <c r="A7276" s="9"/>
      <c r="O7276" s="18"/>
      <c r="P7276" s="18"/>
      <c r="Q7276" s="18"/>
      <c r="R7276" s="18"/>
      <c r="S7276" s="18"/>
    </row>
    <row r="7277" spans="1:19" x14ac:dyDescent="0.25">
      <c r="A7277" s="9"/>
      <c r="O7277" s="18"/>
      <c r="P7277" s="18"/>
      <c r="Q7277" s="18"/>
      <c r="R7277" s="18"/>
      <c r="S7277" s="18"/>
    </row>
    <row r="7278" spans="1:19" x14ac:dyDescent="0.25">
      <c r="A7278" s="9"/>
      <c r="O7278" s="18"/>
      <c r="P7278" s="18"/>
      <c r="Q7278" s="18"/>
      <c r="R7278" s="18"/>
      <c r="S7278" s="18"/>
    </row>
    <row r="7279" spans="1:19" x14ac:dyDescent="0.25">
      <c r="A7279" s="9"/>
      <c r="O7279" s="18"/>
      <c r="P7279" s="18"/>
      <c r="Q7279" s="18"/>
      <c r="R7279" s="18"/>
      <c r="S7279" s="18"/>
    </row>
    <row r="7280" spans="1:19" x14ac:dyDescent="0.25">
      <c r="A7280" s="9"/>
      <c r="O7280" s="18"/>
      <c r="P7280" s="18"/>
      <c r="Q7280" s="18"/>
      <c r="R7280" s="18"/>
      <c r="S7280" s="18"/>
    </row>
    <row r="7281" spans="1:19" x14ac:dyDescent="0.25">
      <c r="A7281" s="9"/>
      <c r="O7281" s="18"/>
      <c r="P7281" s="18"/>
      <c r="Q7281" s="18"/>
      <c r="R7281" s="18"/>
      <c r="S7281" s="18"/>
    </row>
    <row r="7282" spans="1:19" x14ac:dyDescent="0.25">
      <c r="A7282" s="9"/>
      <c r="O7282" s="18"/>
      <c r="P7282" s="18"/>
      <c r="Q7282" s="18"/>
      <c r="R7282" s="18"/>
      <c r="S7282" s="18"/>
    </row>
    <row r="7283" spans="1:19" x14ac:dyDescent="0.25">
      <c r="A7283" s="9"/>
      <c r="O7283" s="18"/>
      <c r="P7283" s="18"/>
      <c r="Q7283" s="18"/>
      <c r="R7283" s="18"/>
      <c r="S7283" s="18"/>
    </row>
    <row r="7284" spans="1:19" x14ac:dyDescent="0.25">
      <c r="A7284" s="9"/>
      <c r="O7284" s="18"/>
      <c r="P7284" s="18"/>
      <c r="Q7284" s="18"/>
      <c r="R7284" s="18"/>
      <c r="S7284" s="18"/>
    </row>
    <row r="7285" spans="1:19" x14ac:dyDescent="0.25">
      <c r="A7285" s="9"/>
      <c r="O7285" s="18"/>
      <c r="P7285" s="18"/>
      <c r="Q7285" s="18"/>
      <c r="R7285" s="18"/>
      <c r="S7285" s="18"/>
    </row>
    <row r="7286" spans="1:19" x14ac:dyDescent="0.25">
      <c r="A7286" s="9"/>
      <c r="O7286" s="18"/>
      <c r="P7286" s="18"/>
      <c r="Q7286" s="18"/>
      <c r="R7286" s="18"/>
      <c r="S7286" s="18"/>
    </row>
    <row r="7287" spans="1:19" x14ac:dyDescent="0.25">
      <c r="A7287" s="9"/>
      <c r="O7287" s="18"/>
      <c r="P7287" s="18"/>
      <c r="Q7287" s="18"/>
      <c r="R7287" s="18"/>
      <c r="S7287" s="18"/>
    </row>
    <row r="7288" spans="1:19" x14ac:dyDescent="0.25">
      <c r="A7288" s="9"/>
      <c r="O7288" s="18"/>
      <c r="P7288" s="18"/>
      <c r="Q7288" s="18"/>
      <c r="R7288" s="18"/>
      <c r="S7288" s="18"/>
    </row>
    <row r="7289" spans="1:19" x14ac:dyDescent="0.25">
      <c r="A7289" s="9"/>
      <c r="O7289" s="18"/>
      <c r="P7289" s="18"/>
      <c r="Q7289" s="18"/>
      <c r="R7289" s="18"/>
      <c r="S7289" s="18"/>
    </row>
    <row r="7290" spans="1:19" x14ac:dyDescent="0.25">
      <c r="A7290" s="9"/>
      <c r="O7290" s="18"/>
      <c r="P7290" s="18"/>
      <c r="Q7290" s="18"/>
      <c r="R7290" s="18"/>
      <c r="S7290" s="18"/>
    </row>
    <row r="7291" spans="1:19" x14ac:dyDescent="0.25">
      <c r="A7291" s="9"/>
      <c r="O7291" s="18"/>
      <c r="P7291" s="18"/>
      <c r="Q7291" s="18"/>
      <c r="R7291" s="18"/>
      <c r="S7291" s="18"/>
    </row>
    <row r="7292" spans="1:19" x14ac:dyDescent="0.25">
      <c r="A7292" s="9"/>
      <c r="O7292" s="18"/>
      <c r="P7292" s="18"/>
      <c r="Q7292" s="18"/>
      <c r="R7292" s="18"/>
      <c r="S7292" s="18"/>
    </row>
    <row r="7293" spans="1:19" x14ac:dyDescent="0.25">
      <c r="A7293" s="9"/>
      <c r="O7293" s="18"/>
      <c r="P7293" s="18"/>
      <c r="Q7293" s="18"/>
      <c r="R7293" s="18"/>
      <c r="S7293" s="18"/>
    </row>
    <row r="7294" spans="1:19" x14ac:dyDescent="0.25">
      <c r="A7294" s="9"/>
      <c r="O7294" s="18"/>
      <c r="P7294" s="18"/>
      <c r="Q7294" s="18"/>
      <c r="R7294" s="18"/>
      <c r="S7294" s="18"/>
    </row>
    <row r="7295" spans="1:19" x14ac:dyDescent="0.25">
      <c r="A7295" s="9"/>
      <c r="O7295" s="18"/>
      <c r="P7295" s="18"/>
      <c r="Q7295" s="18"/>
      <c r="R7295" s="18"/>
      <c r="S7295" s="18"/>
    </row>
    <row r="7296" spans="1:19" x14ac:dyDescent="0.25">
      <c r="A7296" s="9"/>
      <c r="O7296" s="18"/>
      <c r="P7296" s="18"/>
      <c r="Q7296" s="18"/>
      <c r="R7296" s="18"/>
      <c r="S7296" s="18"/>
    </row>
    <row r="7297" spans="1:19" x14ac:dyDescent="0.25">
      <c r="A7297" s="9"/>
      <c r="O7297" s="18"/>
      <c r="P7297" s="18"/>
      <c r="Q7297" s="18"/>
      <c r="R7297" s="18"/>
      <c r="S7297" s="18"/>
    </row>
    <row r="7298" spans="1:19" x14ac:dyDescent="0.25">
      <c r="A7298" s="9"/>
      <c r="O7298" s="18"/>
      <c r="P7298" s="18"/>
      <c r="Q7298" s="18"/>
      <c r="R7298" s="18"/>
      <c r="S7298" s="18"/>
    </row>
    <row r="7299" spans="1:19" x14ac:dyDescent="0.25">
      <c r="A7299" s="9"/>
      <c r="O7299" s="18"/>
      <c r="P7299" s="18"/>
      <c r="Q7299" s="18"/>
      <c r="R7299" s="18"/>
      <c r="S7299" s="18"/>
    </row>
    <row r="7300" spans="1:19" x14ac:dyDescent="0.25">
      <c r="A7300" s="9"/>
      <c r="O7300" s="18"/>
      <c r="P7300" s="18"/>
      <c r="Q7300" s="18"/>
      <c r="R7300" s="18"/>
      <c r="S7300" s="18"/>
    </row>
    <row r="7301" spans="1:19" x14ac:dyDescent="0.25">
      <c r="A7301" s="9"/>
      <c r="O7301" s="18"/>
      <c r="P7301" s="18"/>
      <c r="Q7301" s="18"/>
      <c r="R7301" s="18"/>
      <c r="S7301" s="18"/>
    </row>
    <row r="7302" spans="1:19" x14ac:dyDescent="0.25">
      <c r="A7302" s="9"/>
      <c r="O7302" s="18"/>
      <c r="P7302" s="18"/>
      <c r="Q7302" s="18"/>
      <c r="R7302" s="18"/>
      <c r="S7302" s="18"/>
    </row>
    <row r="7303" spans="1:19" x14ac:dyDescent="0.25">
      <c r="A7303" s="9"/>
      <c r="O7303" s="18"/>
      <c r="P7303" s="18"/>
      <c r="Q7303" s="18"/>
      <c r="R7303" s="18"/>
      <c r="S7303" s="18"/>
    </row>
    <row r="7304" spans="1:19" x14ac:dyDescent="0.25">
      <c r="A7304" s="9"/>
      <c r="O7304" s="18"/>
      <c r="P7304" s="18"/>
      <c r="Q7304" s="18"/>
      <c r="R7304" s="18"/>
      <c r="S7304" s="18"/>
    </row>
    <row r="7305" spans="1:19" x14ac:dyDescent="0.25">
      <c r="A7305" s="9"/>
      <c r="O7305" s="18"/>
      <c r="P7305" s="18"/>
      <c r="Q7305" s="18"/>
      <c r="R7305" s="18"/>
      <c r="S7305" s="18"/>
    </row>
    <row r="7306" spans="1:19" x14ac:dyDescent="0.25">
      <c r="A7306" s="9"/>
      <c r="O7306" s="18"/>
      <c r="P7306" s="18"/>
      <c r="Q7306" s="18"/>
      <c r="R7306" s="18"/>
      <c r="S7306" s="18"/>
    </row>
    <row r="7307" spans="1:19" x14ac:dyDescent="0.25">
      <c r="A7307" s="9"/>
      <c r="O7307" s="18"/>
      <c r="P7307" s="18"/>
      <c r="Q7307" s="18"/>
      <c r="R7307" s="18"/>
      <c r="S7307" s="18"/>
    </row>
    <row r="7308" spans="1:19" x14ac:dyDescent="0.25">
      <c r="A7308" s="9"/>
      <c r="O7308" s="18"/>
      <c r="P7308" s="18"/>
      <c r="Q7308" s="18"/>
      <c r="R7308" s="18"/>
      <c r="S7308" s="18"/>
    </row>
    <row r="7309" spans="1:19" x14ac:dyDescent="0.25">
      <c r="A7309" s="9"/>
      <c r="O7309" s="18"/>
      <c r="P7309" s="18"/>
      <c r="Q7309" s="18"/>
      <c r="R7309" s="18"/>
      <c r="S7309" s="18"/>
    </row>
    <row r="7310" spans="1:19" x14ac:dyDescent="0.25">
      <c r="A7310" s="9"/>
      <c r="O7310" s="18"/>
      <c r="P7310" s="18"/>
      <c r="Q7310" s="18"/>
      <c r="R7310" s="18"/>
      <c r="S7310" s="18"/>
    </row>
    <row r="7311" spans="1:19" x14ac:dyDescent="0.25">
      <c r="A7311" s="9"/>
      <c r="O7311" s="18"/>
      <c r="P7311" s="18"/>
      <c r="Q7311" s="18"/>
      <c r="R7311" s="18"/>
      <c r="S7311" s="18"/>
    </row>
    <row r="7312" spans="1:19" x14ac:dyDescent="0.25">
      <c r="A7312" s="9"/>
      <c r="O7312" s="18"/>
      <c r="P7312" s="18"/>
      <c r="Q7312" s="18"/>
      <c r="R7312" s="18"/>
      <c r="S7312" s="18"/>
    </row>
    <row r="7313" spans="1:19" x14ac:dyDescent="0.25">
      <c r="A7313" s="9"/>
      <c r="O7313" s="18"/>
      <c r="P7313" s="18"/>
      <c r="Q7313" s="18"/>
      <c r="R7313" s="18"/>
      <c r="S7313" s="18"/>
    </row>
    <row r="7314" spans="1:19" x14ac:dyDescent="0.25">
      <c r="A7314" s="9"/>
      <c r="O7314" s="18"/>
      <c r="P7314" s="18"/>
      <c r="Q7314" s="18"/>
      <c r="R7314" s="18"/>
      <c r="S7314" s="18"/>
    </row>
    <row r="7315" spans="1:19" x14ac:dyDescent="0.25">
      <c r="A7315" s="9"/>
      <c r="O7315" s="18"/>
      <c r="P7315" s="18"/>
      <c r="Q7315" s="18"/>
      <c r="R7315" s="18"/>
      <c r="S7315" s="18"/>
    </row>
    <row r="7316" spans="1:19" x14ac:dyDescent="0.25">
      <c r="A7316" s="9"/>
      <c r="O7316" s="18"/>
      <c r="P7316" s="18"/>
      <c r="Q7316" s="18"/>
      <c r="R7316" s="18"/>
      <c r="S7316" s="18"/>
    </row>
    <row r="7317" spans="1:19" x14ac:dyDescent="0.25">
      <c r="A7317" s="9"/>
      <c r="O7317" s="18"/>
      <c r="P7317" s="18"/>
      <c r="Q7317" s="18"/>
      <c r="R7317" s="18"/>
      <c r="S7317" s="18"/>
    </row>
    <row r="7318" spans="1:19" x14ac:dyDescent="0.25">
      <c r="A7318" s="9"/>
      <c r="O7318" s="18"/>
      <c r="P7318" s="18"/>
      <c r="Q7318" s="18"/>
      <c r="R7318" s="18"/>
      <c r="S7318" s="18"/>
    </row>
    <row r="7319" spans="1:19" x14ac:dyDescent="0.25">
      <c r="A7319" s="9"/>
      <c r="O7319" s="18"/>
      <c r="P7319" s="18"/>
      <c r="Q7319" s="18"/>
      <c r="R7319" s="18"/>
      <c r="S7319" s="18"/>
    </row>
    <row r="7320" spans="1:19" x14ac:dyDescent="0.25">
      <c r="A7320" s="9"/>
      <c r="O7320" s="18"/>
      <c r="P7320" s="18"/>
      <c r="Q7320" s="18"/>
      <c r="R7320" s="18"/>
      <c r="S7320" s="18"/>
    </row>
    <row r="7321" spans="1:19" x14ac:dyDescent="0.25">
      <c r="A7321" s="9"/>
      <c r="O7321" s="18"/>
      <c r="P7321" s="18"/>
      <c r="Q7321" s="18"/>
      <c r="R7321" s="18"/>
      <c r="S7321" s="18"/>
    </row>
    <row r="7322" spans="1:19" x14ac:dyDescent="0.25">
      <c r="A7322" s="9"/>
      <c r="O7322" s="18"/>
      <c r="P7322" s="18"/>
      <c r="Q7322" s="18"/>
      <c r="R7322" s="18"/>
      <c r="S7322" s="18"/>
    </row>
    <row r="7323" spans="1:19" x14ac:dyDescent="0.25">
      <c r="A7323" s="9"/>
      <c r="O7323" s="18"/>
      <c r="P7323" s="18"/>
      <c r="Q7323" s="18"/>
      <c r="R7323" s="18"/>
      <c r="S7323" s="18"/>
    </row>
    <row r="7324" spans="1:19" x14ac:dyDescent="0.25">
      <c r="A7324" s="9"/>
      <c r="O7324" s="18"/>
      <c r="P7324" s="18"/>
      <c r="Q7324" s="18"/>
      <c r="R7324" s="18"/>
      <c r="S7324" s="18"/>
    </row>
    <row r="7325" spans="1:19" x14ac:dyDescent="0.25">
      <c r="A7325" s="9"/>
      <c r="O7325" s="18"/>
      <c r="P7325" s="18"/>
      <c r="Q7325" s="18"/>
      <c r="R7325" s="18"/>
      <c r="S7325" s="18"/>
    </row>
    <row r="7326" spans="1:19" x14ac:dyDescent="0.25">
      <c r="A7326" s="9"/>
      <c r="O7326" s="18"/>
      <c r="P7326" s="18"/>
      <c r="Q7326" s="18"/>
      <c r="R7326" s="18"/>
      <c r="S7326" s="18"/>
    </row>
    <row r="7327" spans="1:19" x14ac:dyDescent="0.25">
      <c r="A7327" s="9"/>
      <c r="O7327" s="18"/>
      <c r="P7327" s="18"/>
      <c r="Q7327" s="18"/>
      <c r="R7327" s="18"/>
      <c r="S7327" s="18"/>
    </row>
    <row r="7328" spans="1:19" x14ac:dyDescent="0.25">
      <c r="A7328" s="9"/>
      <c r="O7328" s="18"/>
      <c r="P7328" s="18"/>
      <c r="Q7328" s="18"/>
      <c r="R7328" s="18"/>
      <c r="S7328" s="18"/>
    </row>
    <row r="7329" spans="1:19" x14ac:dyDescent="0.25">
      <c r="A7329" s="9"/>
      <c r="O7329" s="18"/>
      <c r="P7329" s="18"/>
      <c r="Q7329" s="18"/>
      <c r="R7329" s="18"/>
      <c r="S7329" s="18"/>
    </row>
    <row r="7330" spans="1:19" x14ac:dyDescent="0.25">
      <c r="A7330" s="9"/>
      <c r="O7330" s="18"/>
      <c r="P7330" s="18"/>
      <c r="Q7330" s="18"/>
      <c r="R7330" s="18"/>
      <c r="S7330" s="18"/>
    </row>
    <row r="7331" spans="1:19" x14ac:dyDescent="0.25">
      <c r="A7331" s="9"/>
      <c r="O7331" s="18"/>
      <c r="P7331" s="18"/>
      <c r="Q7331" s="18"/>
      <c r="R7331" s="18"/>
      <c r="S7331" s="18"/>
    </row>
    <row r="7332" spans="1:19" x14ac:dyDescent="0.25">
      <c r="A7332" s="9"/>
      <c r="O7332" s="18"/>
      <c r="P7332" s="18"/>
      <c r="Q7332" s="18"/>
      <c r="R7332" s="18"/>
      <c r="S7332" s="18"/>
    </row>
    <row r="7333" spans="1:19" x14ac:dyDescent="0.25">
      <c r="A7333" s="9"/>
      <c r="O7333" s="18"/>
      <c r="P7333" s="18"/>
      <c r="Q7333" s="18"/>
      <c r="R7333" s="18"/>
      <c r="S7333" s="18"/>
    </row>
    <row r="7334" spans="1:19" x14ac:dyDescent="0.25">
      <c r="A7334" s="9"/>
      <c r="O7334" s="18"/>
      <c r="P7334" s="18"/>
      <c r="Q7334" s="18"/>
      <c r="R7334" s="18"/>
      <c r="S7334" s="18"/>
    </row>
    <row r="7335" spans="1:19" x14ac:dyDescent="0.25">
      <c r="A7335" s="9"/>
      <c r="O7335" s="18"/>
      <c r="P7335" s="18"/>
      <c r="Q7335" s="18"/>
      <c r="R7335" s="18"/>
      <c r="S7335" s="18"/>
    </row>
    <row r="7336" spans="1:19" x14ac:dyDescent="0.25">
      <c r="A7336" s="9"/>
      <c r="O7336" s="18"/>
      <c r="P7336" s="18"/>
      <c r="Q7336" s="18"/>
      <c r="R7336" s="18"/>
      <c r="S7336" s="18"/>
    </row>
    <row r="7337" spans="1:19" x14ac:dyDescent="0.25">
      <c r="A7337" s="9"/>
      <c r="O7337" s="18"/>
      <c r="P7337" s="18"/>
      <c r="Q7337" s="18"/>
      <c r="R7337" s="18"/>
      <c r="S7337" s="18"/>
    </row>
    <row r="7338" spans="1:19" x14ac:dyDescent="0.25">
      <c r="A7338" s="9"/>
      <c r="O7338" s="18"/>
      <c r="P7338" s="18"/>
      <c r="Q7338" s="18"/>
      <c r="R7338" s="18"/>
      <c r="S7338" s="18"/>
    </row>
    <row r="7339" spans="1:19" x14ac:dyDescent="0.25">
      <c r="A7339" s="9"/>
      <c r="O7339" s="18"/>
      <c r="P7339" s="18"/>
      <c r="Q7339" s="18"/>
      <c r="R7339" s="18"/>
      <c r="S7339" s="18"/>
    </row>
    <row r="7340" spans="1:19" x14ac:dyDescent="0.25">
      <c r="A7340" s="9"/>
      <c r="O7340" s="18"/>
      <c r="P7340" s="18"/>
      <c r="Q7340" s="18"/>
      <c r="R7340" s="18"/>
      <c r="S7340" s="18"/>
    </row>
    <row r="7341" spans="1:19" x14ac:dyDescent="0.25">
      <c r="A7341" s="9"/>
      <c r="O7341" s="18"/>
      <c r="P7341" s="18"/>
      <c r="Q7341" s="18"/>
      <c r="R7341" s="18"/>
      <c r="S7341" s="18"/>
    </row>
    <row r="7342" spans="1:19" x14ac:dyDescent="0.25">
      <c r="A7342" s="9"/>
      <c r="O7342" s="18"/>
      <c r="P7342" s="18"/>
      <c r="Q7342" s="18"/>
      <c r="R7342" s="18"/>
      <c r="S7342" s="18"/>
    </row>
    <row r="7343" spans="1:19" x14ac:dyDescent="0.25">
      <c r="A7343" s="9"/>
      <c r="O7343" s="18"/>
      <c r="P7343" s="18"/>
      <c r="Q7343" s="18"/>
      <c r="R7343" s="18"/>
      <c r="S7343" s="18"/>
    </row>
    <row r="7344" spans="1:19" x14ac:dyDescent="0.25">
      <c r="A7344" s="9"/>
      <c r="O7344" s="18"/>
      <c r="P7344" s="18"/>
      <c r="Q7344" s="18"/>
      <c r="R7344" s="18"/>
      <c r="S7344" s="18"/>
    </row>
    <row r="7345" spans="1:19" x14ac:dyDescent="0.25">
      <c r="A7345" s="9"/>
      <c r="O7345" s="18"/>
      <c r="P7345" s="18"/>
      <c r="Q7345" s="18"/>
      <c r="R7345" s="18"/>
      <c r="S7345" s="18"/>
    </row>
    <row r="7346" spans="1:19" x14ac:dyDescent="0.25">
      <c r="A7346" s="9"/>
      <c r="O7346" s="18"/>
      <c r="P7346" s="18"/>
      <c r="Q7346" s="18"/>
      <c r="R7346" s="18"/>
      <c r="S7346" s="18"/>
    </row>
    <row r="7347" spans="1:19" x14ac:dyDescent="0.25">
      <c r="A7347" s="9"/>
      <c r="O7347" s="18"/>
      <c r="P7347" s="18"/>
      <c r="Q7347" s="18"/>
      <c r="R7347" s="18"/>
      <c r="S7347" s="18"/>
    </row>
    <row r="7348" spans="1:19" x14ac:dyDescent="0.25">
      <c r="A7348" s="9"/>
      <c r="O7348" s="18"/>
      <c r="P7348" s="18"/>
      <c r="Q7348" s="18"/>
      <c r="R7348" s="18"/>
      <c r="S7348" s="18"/>
    </row>
    <row r="7349" spans="1:19" x14ac:dyDescent="0.25">
      <c r="A7349" s="9"/>
      <c r="O7349" s="18"/>
      <c r="P7349" s="18"/>
      <c r="Q7349" s="18"/>
      <c r="R7349" s="18"/>
      <c r="S7349" s="18"/>
    </row>
    <row r="7350" spans="1:19" x14ac:dyDescent="0.25">
      <c r="A7350" s="9"/>
      <c r="O7350" s="18"/>
      <c r="P7350" s="18"/>
      <c r="Q7350" s="18"/>
      <c r="R7350" s="18"/>
      <c r="S7350" s="18"/>
    </row>
    <row r="7351" spans="1:19" x14ac:dyDescent="0.25">
      <c r="A7351" s="9"/>
      <c r="O7351" s="18"/>
      <c r="P7351" s="18"/>
      <c r="Q7351" s="18"/>
      <c r="R7351" s="18"/>
      <c r="S7351" s="18"/>
    </row>
    <row r="7352" spans="1:19" x14ac:dyDescent="0.25">
      <c r="A7352" s="9"/>
      <c r="O7352" s="18"/>
      <c r="P7352" s="18"/>
      <c r="Q7352" s="18"/>
      <c r="R7352" s="18"/>
      <c r="S7352" s="18"/>
    </row>
    <row r="7353" spans="1:19" x14ac:dyDescent="0.25">
      <c r="A7353" s="9"/>
      <c r="O7353" s="18"/>
      <c r="P7353" s="18"/>
      <c r="Q7353" s="18"/>
      <c r="R7353" s="18"/>
      <c r="S7353" s="18"/>
    </row>
    <row r="7354" spans="1:19" x14ac:dyDescent="0.25">
      <c r="A7354" s="9"/>
      <c r="O7354" s="18"/>
      <c r="P7354" s="18"/>
      <c r="Q7354" s="18"/>
      <c r="R7354" s="18"/>
      <c r="S7354" s="18"/>
    </row>
    <row r="7355" spans="1:19" x14ac:dyDescent="0.25">
      <c r="A7355" s="9"/>
      <c r="O7355" s="18"/>
      <c r="P7355" s="18"/>
      <c r="Q7355" s="18"/>
      <c r="R7355" s="18"/>
      <c r="S7355" s="18"/>
    </row>
    <row r="7356" spans="1:19" x14ac:dyDescent="0.25">
      <c r="A7356" s="9"/>
      <c r="O7356" s="18"/>
      <c r="P7356" s="18"/>
      <c r="Q7356" s="18"/>
      <c r="R7356" s="18"/>
      <c r="S7356" s="18"/>
    </row>
    <row r="7357" spans="1:19" x14ac:dyDescent="0.25">
      <c r="A7357" s="9"/>
      <c r="O7357" s="18"/>
      <c r="P7357" s="18"/>
      <c r="Q7357" s="18"/>
      <c r="R7357" s="18"/>
      <c r="S7357" s="18"/>
    </row>
    <row r="7358" spans="1:19" x14ac:dyDescent="0.25">
      <c r="A7358" s="9"/>
      <c r="O7358" s="18"/>
      <c r="P7358" s="18"/>
      <c r="Q7358" s="18"/>
      <c r="R7358" s="18"/>
      <c r="S7358" s="18"/>
    </row>
    <row r="7359" spans="1:19" x14ac:dyDescent="0.25">
      <c r="A7359" s="9"/>
      <c r="O7359" s="18"/>
      <c r="P7359" s="18"/>
      <c r="Q7359" s="18"/>
      <c r="R7359" s="18"/>
      <c r="S7359" s="18"/>
    </row>
    <row r="7360" spans="1:19" x14ac:dyDescent="0.25">
      <c r="A7360" s="9"/>
      <c r="O7360" s="18"/>
      <c r="P7360" s="18"/>
      <c r="Q7360" s="18"/>
      <c r="R7360" s="18"/>
      <c r="S7360" s="18"/>
    </row>
    <row r="7361" spans="1:19" x14ac:dyDescent="0.25">
      <c r="A7361" s="9"/>
      <c r="O7361" s="18"/>
      <c r="P7361" s="18"/>
      <c r="Q7361" s="18"/>
      <c r="R7361" s="18"/>
      <c r="S7361" s="18"/>
    </row>
    <row r="7362" spans="1:19" x14ac:dyDescent="0.25">
      <c r="A7362" s="9"/>
      <c r="O7362" s="18"/>
      <c r="P7362" s="18"/>
      <c r="Q7362" s="18"/>
      <c r="R7362" s="18"/>
      <c r="S7362" s="18"/>
    </row>
    <row r="7363" spans="1:19" x14ac:dyDescent="0.25">
      <c r="A7363" s="9"/>
      <c r="O7363" s="18"/>
      <c r="P7363" s="18"/>
      <c r="Q7363" s="18"/>
      <c r="R7363" s="18"/>
      <c r="S7363" s="18"/>
    </row>
    <row r="7364" spans="1:19" x14ac:dyDescent="0.25">
      <c r="A7364" s="9"/>
      <c r="O7364" s="18"/>
      <c r="P7364" s="18"/>
      <c r="Q7364" s="18"/>
      <c r="R7364" s="18"/>
      <c r="S7364" s="18"/>
    </row>
    <row r="7365" spans="1:19" x14ac:dyDescent="0.25">
      <c r="A7365" s="9"/>
      <c r="O7365" s="18"/>
      <c r="P7365" s="18"/>
      <c r="Q7365" s="18"/>
      <c r="R7365" s="18"/>
      <c r="S7365" s="18"/>
    </row>
    <row r="7366" spans="1:19" x14ac:dyDescent="0.25">
      <c r="A7366" s="9"/>
      <c r="O7366" s="18"/>
      <c r="P7366" s="18"/>
      <c r="Q7366" s="18"/>
      <c r="R7366" s="18"/>
      <c r="S7366" s="18"/>
    </row>
    <row r="7367" spans="1:19" x14ac:dyDescent="0.25">
      <c r="A7367" s="9"/>
      <c r="O7367" s="18"/>
      <c r="P7367" s="18"/>
      <c r="Q7367" s="18"/>
      <c r="R7367" s="18"/>
      <c r="S7367" s="18"/>
    </row>
    <row r="7368" spans="1:19" x14ac:dyDescent="0.25">
      <c r="A7368" s="9"/>
      <c r="O7368" s="18"/>
      <c r="P7368" s="18"/>
      <c r="Q7368" s="18"/>
      <c r="R7368" s="18"/>
      <c r="S7368" s="18"/>
    </row>
    <row r="7369" spans="1:19" x14ac:dyDescent="0.25">
      <c r="A7369" s="9"/>
      <c r="O7369" s="18"/>
      <c r="P7369" s="18"/>
      <c r="Q7369" s="18"/>
      <c r="R7369" s="18"/>
      <c r="S7369" s="18"/>
    </row>
    <row r="7370" spans="1:19" x14ac:dyDescent="0.25">
      <c r="A7370" s="9"/>
      <c r="O7370" s="18"/>
      <c r="P7370" s="18"/>
      <c r="Q7370" s="18"/>
      <c r="R7370" s="18"/>
      <c r="S7370" s="18"/>
    </row>
    <row r="7371" spans="1:19" x14ac:dyDescent="0.25">
      <c r="A7371" s="9"/>
      <c r="O7371" s="18"/>
      <c r="P7371" s="18"/>
      <c r="Q7371" s="18"/>
      <c r="R7371" s="18"/>
      <c r="S7371" s="18"/>
    </row>
    <row r="7372" spans="1:19" x14ac:dyDescent="0.25">
      <c r="A7372" s="9"/>
      <c r="O7372" s="18"/>
      <c r="P7372" s="18"/>
      <c r="Q7372" s="18"/>
      <c r="R7372" s="18"/>
      <c r="S7372" s="18"/>
    </row>
    <row r="7373" spans="1:19" x14ac:dyDescent="0.25">
      <c r="A7373" s="9"/>
      <c r="O7373" s="18"/>
      <c r="P7373" s="18"/>
      <c r="Q7373" s="18"/>
      <c r="R7373" s="18"/>
      <c r="S7373" s="18"/>
    </row>
    <row r="7374" spans="1:19" x14ac:dyDescent="0.25">
      <c r="A7374" s="9"/>
      <c r="O7374" s="18"/>
      <c r="P7374" s="18"/>
      <c r="Q7374" s="18"/>
      <c r="R7374" s="18"/>
      <c r="S7374" s="18"/>
    </row>
    <row r="7375" spans="1:19" x14ac:dyDescent="0.25">
      <c r="A7375" s="9"/>
      <c r="O7375" s="18"/>
      <c r="P7375" s="18"/>
      <c r="Q7375" s="18"/>
      <c r="R7375" s="18"/>
      <c r="S7375" s="18"/>
    </row>
    <row r="7376" spans="1:19" x14ac:dyDescent="0.25">
      <c r="A7376" s="9"/>
      <c r="O7376" s="18"/>
      <c r="P7376" s="18"/>
      <c r="Q7376" s="18"/>
      <c r="R7376" s="18"/>
      <c r="S7376" s="18"/>
    </row>
    <row r="7377" spans="1:19" x14ac:dyDescent="0.25">
      <c r="A7377" s="9"/>
      <c r="O7377" s="18"/>
      <c r="P7377" s="18"/>
      <c r="Q7377" s="18"/>
      <c r="R7377" s="18"/>
      <c r="S7377" s="18"/>
    </row>
    <row r="7378" spans="1:19" x14ac:dyDescent="0.25">
      <c r="A7378" s="9"/>
      <c r="O7378" s="18"/>
      <c r="P7378" s="18"/>
      <c r="Q7378" s="18"/>
      <c r="R7378" s="18"/>
      <c r="S7378" s="18"/>
    </row>
    <row r="7379" spans="1:19" x14ac:dyDescent="0.25">
      <c r="A7379" s="9"/>
      <c r="O7379" s="18"/>
      <c r="P7379" s="18"/>
      <c r="Q7379" s="18"/>
      <c r="R7379" s="18"/>
      <c r="S7379" s="18"/>
    </row>
    <row r="7380" spans="1:19" x14ac:dyDescent="0.25">
      <c r="A7380" s="9"/>
      <c r="O7380" s="18"/>
      <c r="P7380" s="18"/>
      <c r="Q7380" s="18"/>
      <c r="R7380" s="18"/>
      <c r="S7380" s="18"/>
    </row>
    <row r="7381" spans="1:19" x14ac:dyDescent="0.25">
      <c r="A7381" s="9"/>
      <c r="O7381" s="18"/>
      <c r="P7381" s="18"/>
      <c r="Q7381" s="18"/>
      <c r="R7381" s="18"/>
      <c r="S7381" s="18"/>
    </row>
    <row r="7382" spans="1:19" x14ac:dyDescent="0.25">
      <c r="A7382" s="9"/>
      <c r="O7382" s="18"/>
      <c r="P7382" s="18"/>
      <c r="Q7382" s="18"/>
      <c r="R7382" s="18"/>
      <c r="S7382" s="18"/>
    </row>
    <row r="7383" spans="1:19" x14ac:dyDescent="0.25">
      <c r="A7383" s="9"/>
      <c r="O7383" s="18"/>
      <c r="P7383" s="18"/>
      <c r="Q7383" s="18"/>
      <c r="R7383" s="18"/>
      <c r="S7383" s="18"/>
    </row>
    <row r="7384" spans="1:19" x14ac:dyDescent="0.25">
      <c r="A7384" s="9"/>
      <c r="O7384" s="18"/>
      <c r="P7384" s="18"/>
      <c r="Q7384" s="18"/>
      <c r="R7384" s="18"/>
      <c r="S7384" s="18"/>
    </row>
    <row r="7385" spans="1:19" x14ac:dyDescent="0.25">
      <c r="A7385" s="9"/>
      <c r="O7385" s="18"/>
      <c r="P7385" s="18"/>
      <c r="Q7385" s="18"/>
      <c r="R7385" s="18"/>
      <c r="S7385" s="18"/>
    </row>
    <row r="7386" spans="1:19" x14ac:dyDescent="0.25">
      <c r="A7386" s="9"/>
      <c r="O7386" s="18"/>
      <c r="P7386" s="18"/>
      <c r="Q7386" s="18"/>
      <c r="R7386" s="18"/>
      <c r="S7386" s="18"/>
    </row>
    <row r="7387" spans="1:19" x14ac:dyDescent="0.25">
      <c r="A7387" s="9"/>
      <c r="O7387" s="18"/>
      <c r="P7387" s="18"/>
      <c r="Q7387" s="18"/>
      <c r="R7387" s="18"/>
      <c r="S7387" s="18"/>
    </row>
    <row r="7388" spans="1:19" x14ac:dyDescent="0.25">
      <c r="A7388" s="9"/>
      <c r="O7388" s="18"/>
      <c r="P7388" s="18"/>
      <c r="Q7388" s="18"/>
      <c r="R7388" s="18"/>
      <c r="S7388" s="18"/>
    </row>
    <row r="7389" spans="1:19" x14ac:dyDescent="0.25">
      <c r="A7389" s="9"/>
      <c r="O7389" s="18"/>
      <c r="P7389" s="18"/>
      <c r="Q7389" s="18"/>
      <c r="R7389" s="18"/>
      <c r="S7389" s="18"/>
    </row>
    <row r="7390" spans="1:19" x14ac:dyDescent="0.25">
      <c r="A7390" s="9"/>
      <c r="O7390" s="18"/>
      <c r="P7390" s="18"/>
      <c r="Q7390" s="18"/>
      <c r="R7390" s="18"/>
      <c r="S7390" s="18"/>
    </row>
    <row r="7391" spans="1:19" x14ac:dyDescent="0.25">
      <c r="A7391" s="9"/>
      <c r="O7391" s="18"/>
      <c r="P7391" s="18"/>
      <c r="Q7391" s="18"/>
      <c r="R7391" s="18"/>
      <c r="S7391" s="18"/>
    </row>
    <row r="7392" spans="1:19" x14ac:dyDescent="0.25">
      <c r="A7392" s="9"/>
      <c r="O7392" s="18"/>
      <c r="P7392" s="18"/>
      <c r="Q7392" s="18"/>
      <c r="R7392" s="18"/>
      <c r="S7392" s="18"/>
    </row>
    <row r="7393" spans="1:19" x14ac:dyDescent="0.25">
      <c r="A7393" s="9"/>
      <c r="O7393" s="18"/>
      <c r="P7393" s="18"/>
      <c r="Q7393" s="18"/>
      <c r="R7393" s="18"/>
      <c r="S7393" s="18"/>
    </row>
    <row r="7394" spans="1:19" x14ac:dyDescent="0.25">
      <c r="A7394" s="9"/>
      <c r="O7394" s="18"/>
      <c r="P7394" s="18"/>
      <c r="Q7394" s="18"/>
      <c r="R7394" s="18"/>
      <c r="S7394" s="18"/>
    </row>
    <row r="7395" spans="1:19" x14ac:dyDescent="0.25">
      <c r="A7395" s="9"/>
      <c r="O7395" s="18"/>
      <c r="P7395" s="18"/>
      <c r="Q7395" s="18"/>
      <c r="R7395" s="18"/>
      <c r="S7395" s="18"/>
    </row>
    <row r="7396" spans="1:19" x14ac:dyDescent="0.25">
      <c r="A7396" s="9"/>
      <c r="O7396" s="18"/>
      <c r="P7396" s="18"/>
      <c r="Q7396" s="18"/>
      <c r="R7396" s="18"/>
      <c r="S7396" s="18"/>
    </row>
    <row r="7397" spans="1:19" x14ac:dyDescent="0.25">
      <c r="A7397" s="9"/>
      <c r="O7397" s="18"/>
      <c r="P7397" s="18"/>
      <c r="Q7397" s="18"/>
      <c r="R7397" s="18"/>
      <c r="S7397" s="18"/>
    </row>
    <row r="7398" spans="1:19" x14ac:dyDescent="0.25">
      <c r="A7398" s="9"/>
      <c r="O7398" s="18"/>
      <c r="P7398" s="18"/>
      <c r="Q7398" s="18"/>
      <c r="R7398" s="18"/>
      <c r="S7398" s="18"/>
    </row>
    <row r="7399" spans="1:19" x14ac:dyDescent="0.25">
      <c r="A7399" s="9"/>
      <c r="O7399" s="18"/>
      <c r="P7399" s="18"/>
      <c r="Q7399" s="18"/>
      <c r="R7399" s="18"/>
      <c r="S7399" s="18"/>
    </row>
    <row r="7400" spans="1:19" x14ac:dyDescent="0.25">
      <c r="A7400" s="9"/>
      <c r="O7400" s="18"/>
      <c r="P7400" s="18"/>
      <c r="Q7400" s="18"/>
      <c r="R7400" s="18"/>
      <c r="S7400" s="18"/>
    </row>
    <row r="7401" spans="1:19" x14ac:dyDescent="0.25">
      <c r="A7401" s="9"/>
      <c r="O7401" s="18"/>
      <c r="P7401" s="18"/>
      <c r="Q7401" s="18"/>
      <c r="R7401" s="18"/>
      <c r="S7401" s="18"/>
    </row>
    <row r="7402" spans="1:19" x14ac:dyDescent="0.25">
      <c r="A7402" s="9"/>
      <c r="O7402" s="18"/>
      <c r="P7402" s="18"/>
      <c r="Q7402" s="18"/>
      <c r="R7402" s="18"/>
      <c r="S7402" s="18"/>
    </row>
    <row r="7403" spans="1:19" x14ac:dyDescent="0.25">
      <c r="A7403" s="9"/>
      <c r="O7403" s="18"/>
      <c r="P7403" s="18"/>
      <c r="Q7403" s="18"/>
      <c r="R7403" s="18"/>
      <c r="S7403" s="18"/>
    </row>
    <row r="7404" spans="1:19" x14ac:dyDescent="0.25">
      <c r="A7404" s="9"/>
      <c r="O7404" s="18"/>
      <c r="P7404" s="18"/>
      <c r="Q7404" s="18"/>
      <c r="R7404" s="18"/>
      <c r="S7404" s="18"/>
    </row>
    <row r="7405" spans="1:19" x14ac:dyDescent="0.25">
      <c r="A7405" s="9"/>
      <c r="O7405" s="18"/>
      <c r="P7405" s="18"/>
      <c r="Q7405" s="18"/>
      <c r="R7405" s="18"/>
      <c r="S7405" s="18"/>
    </row>
    <row r="7406" spans="1:19" x14ac:dyDescent="0.25">
      <c r="A7406" s="9"/>
      <c r="O7406" s="18"/>
      <c r="P7406" s="18"/>
      <c r="Q7406" s="18"/>
      <c r="R7406" s="18"/>
      <c r="S7406" s="18"/>
    </row>
    <row r="7407" spans="1:19" x14ac:dyDescent="0.25">
      <c r="A7407" s="9"/>
      <c r="O7407" s="18"/>
      <c r="P7407" s="18"/>
      <c r="Q7407" s="18"/>
      <c r="R7407" s="18"/>
      <c r="S7407" s="18"/>
    </row>
    <row r="7408" spans="1:19" x14ac:dyDescent="0.25">
      <c r="A7408" s="9"/>
      <c r="O7408" s="18"/>
      <c r="P7408" s="18"/>
      <c r="Q7408" s="18"/>
      <c r="R7408" s="18"/>
      <c r="S7408" s="18"/>
    </row>
    <row r="7409" spans="1:19" x14ac:dyDescent="0.25">
      <c r="A7409" s="9"/>
      <c r="O7409" s="18"/>
      <c r="P7409" s="18"/>
      <c r="Q7409" s="18"/>
      <c r="R7409" s="18"/>
      <c r="S7409" s="18"/>
    </row>
    <row r="7410" spans="1:19" x14ac:dyDescent="0.25">
      <c r="A7410" s="9"/>
      <c r="O7410" s="18"/>
      <c r="P7410" s="18"/>
      <c r="Q7410" s="18"/>
      <c r="R7410" s="18"/>
      <c r="S7410" s="18"/>
    </row>
    <row r="7411" spans="1:19" x14ac:dyDescent="0.25">
      <c r="A7411" s="9"/>
      <c r="O7411" s="18"/>
      <c r="P7411" s="18"/>
      <c r="Q7411" s="18"/>
      <c r="R7411" s="18"/>
      <c r="S7411" s="18"/>
    </row>
    <row r="7412" spans="1:19" x14ac:dyDescent="0.25">
      <c r="A7412" s="9"/>
      <c r="O7412" s="18"/>
      <c r="P7412" s="18"/>
      <c r="Q7412" s="18"/>
      <c r="R7412" s="18"/>
      <c r="S7412" s="18"/>
    </row>
    <row r="7413" spans="1:19" x14ac:dyDescent="0.25">
      <c r="A7413" s="9"/>
      <c r="O7413" s="18"/>
      <c r="P7413" s="18"/>
      <c r="Q7413" s="18"/>
      <c r="R7413" s="18"/>
      <c r="S7413" s="18"/>
    </row>
    <row r="7414" spans="1:19" x14ac:dyDescent="0.25">
      <c r="A7414" s="9"/>
      <c r="O7414" s="18"/>
      <c r="P7414" s="18"/>
      <c r="Q7414" s="18"/>
      <c r="R7414" s="18"/>
      <c r="S7414" s="18"/>
    </row>
    <row r="7415" spans="1:19" x14ac:dyDescent="0.25">
      <c r="A7415" s="9"/>
      <c r="O7415" s="18"/>
      <c r="P7415" s="18"/>
      <c r="Q7415" s="18"/>
      <c r="R7415" s="18"/>
      <c r="S7415" s="18"/>
    </row>
    <row r="7416" spans="1:19" x14ac:dyDescent="0.25">
      <c r="A7416" s="9"/>
      <c r="O7416" s="18"/>
      <c r="P7416" s="18"/>
      <c r="Q7416" s="18"/>
      <c r="R7416" s="18"/>
      <c r="S7416" s="18"/>
    </row>
    <row r="7417" spans="1:19" x14ac:dyDescent="0.25">
      <c r="A7417" s="9"/>
      <c r="O7417" s="18"/>
      <c r="P7417" s="18"/>
      <c r="Q7417" s="18"/>
      <c r="R7417" s="18"/>
      <c r="S7417" s="18"/>
    </row>
    <row r="7418" spans="1:19" x14ac:dyDescent="0.25">
      <c r="A7418" s="9"/>
      <c r="O7418" s="18"/>
      <c r="P7418" s="18"/>
      <c r="Q7418" s="18"/>
      <c r="R7418" s="18"/>
      <c r="S7418" s="18"/>
    </row>
    <row r="7419" spans="1:19" x14ac:dyDescent="0.25">
      <c r="A7419" s="9"/>
      <c r="O7419" s="18"/>
      <c r="P7419" s="18"/>
      <c r="Q7419" s="18"/>
      <c r="R7419" s="18"/>
      <c r="S7419" s="18"/>
    </row>
    <row r="7420" spans="1:19" x14ac:dyDescent="0.25">
      <c r="A7420" s="9"/>
      <c r="O7420" s="18"/>
      <c r="P7420" s="18"/>
      <c r="Q7420" s="18"/>
      <c r="R7420" s="18"/>
      <c r="S7420" s="18"/>
    </row>
    <row r="7421" spans="1:19" x14ac:dyDescent="0.25">
      <c r="A7421" s="9"/>
      <c r="O7421" s="18"/>
      <c r="P7421" s="18"/>
      <c r="Q7421" s="18"/>
      <c r="R7421" s="18"/>
      <c r="S7421" s="18"/>
    </row>
    <row r="7422" spans="1:19" x14ac:dyDescent="0.25">
      <c r="A7422" s="9"/>
      <c r="O7422" s="18"/>
      <c r="P7422" s="18"/>
      <c r="Q7422" s="18"/>
      <c r="R7422" s="18"/>
      <c r="S7422" s="18"/>
    </row>
    <row r="7423" spans="1:19" x14ac:dyDescent="0.25">
      <c r="A7423" s="9"/>
      <c r="O7423" s="18"/>
      <c r="P7423" s="18"/>
      <c r="Q7423" s="18"/>
      <c r="R7423" s="18"/>
      <c r="S7423" s="18"/>
    </row>
    <row r="7424" spans="1:19" x14ac:dyDescent="0.25">
      <c r="A7424" s="9"/>
      <c r="O7424" s="18"/>
      <c r="P7424" s="18"/>
      <c r="Q7424" s="18"/>
      <c r="R7424" s="18"/>
      <c r="S7424" s="18"/>
    </row>
    <row r="7425" spans="1:19" x14ac:dyDescent="0.25">
      <c r="A7425" s="9"/>
      <c r="O7425" s="18"/>
      <c r="P7425" s="18"/>
      <c r="Q7425" s="18"/>
      <c r="R7425" s="18"/>
      <c r="S7425" s="18"/>
    </row>
    <row r="7426" spans="1:19" x14ac:dyDescent="0.25">
      <c r="A7426" s="9"/>
      <c r="O7426" s="18"/>
      <c r="P7426" s="18"/>
      <c r="Q7426" s="18"/>
      <c r="R7426" s="18"/>
      <c r="S7426" s="18"/>
    </row>
    <row r="7427" spans="1:19" x14ac:dyDescent="0.25">
      <c r="A7427" s="9"/>
      <c r="O7427" s="18"/>
      <c r="P7427" s="18"/>
      <c r="Q7427" s="18"/>
      <c r="R7427" s="18"/>
      <c r="S7427" s="18"/>
    </row>
    <row r="7428" spans="1:19" x14ac:dyDescent="0.25">
      <c r="A7428" s="9"/>
      <c r="O7428" s="18"/>
      <c r="P7428" s="18"/>
      <c r="Q7428" s="18"/>
      <c r="R7428" s="18"/>
      <c r="S7428" s="18"/>
    </row>
    <row r="7429" spans="1:19" x14ac:dyDescent="0.25">
      <c r="A7429" s="9"/>
      <c r="O7429" s="18"/>
      <c r="P7429" s="18"/>
      <c r="Q7429" s="18"/>
      <c r="R7429" s="18"/>
      <c r="S7429" s="18"/>
    </row>
    <row r="7430" spans="1:19" x14ac:dyDescent="0.25">
      <c r="A7430" s="9"/>
      <c r="O7430" s="18"/>
      <c r="P7430" s="18"/>
      <c r="Q7430" s="18"/>
      <c r="R7430" s="18"/>
      <c r="S7430" s="18"/>
    </row>
    <row r="7431" spans="1:19" x14ac:dyDescent="0.25">
      <c r="A7431" s="9"/>
      <c r="O7431" s="18"/>
      <c r="P7431" s="18"/>
      <c r="Q7431" s="18"/>
      <c r="R7431" s="18"/>
      <c r="S7431" s="18"/>
    </row>
    <row r="7432" spans="1:19" x14ac:dyDescent="0.25">
      <c r="A7432" s="9"/>
      <c r="O7432" s="18"/>
      <c r="P7432" s="18"/>
      <c r="Q7432" s="18"/>
      <c r="R7432" s="18"/>
      <c r="S7432" s="18"/>
    </row>
    <row r="7433" spans="1:19" x14ac:dyDescent="0.25">
      <c r="A7433" s="9"/>
      <c r="O7433" s="18"/>
      <c r="P7433" s="18"/>
      <c r="Q7433" s="18"/>
      <c r="R7433" s="18"/>
      <c r="S7433" s="18"/>
    </row>
    <row r="7434" spans="1:19" x14ac:dyDescent="0.25">
      <c r="A7434" s="9"/>
      <c r="O7434" s="18"/>
      <c r="P7434" s="18"/>
      <c r="Q7434" s="18"/>
      <c r="R7434" s="18"/>
      <c r="S7434" s="18"/>
    </row>
    <row r="7435" spans="1:19" x14ac:dyDescent="0.25">
      <c r="A7435" s="9"/>
      <c r="O7435" s="18"/>
      <c r="P7435" s="18"/>
      <c r="Q7435" s="18"/>
      <c r="R7435" s="18"/>
      <c r="S7435" s="18"/>
    </row>
    <row r="7436" spans="1:19" x14ac:dyDescent="0.25">
      <c r="A7436" s="9"/>
      <c r="O7436" s="18"/>
      <c r="P7436" s="18"/>
      <c r="Q7436" s="18"/>
      <c r="R7436" s="18"/>
      <c r="S7436" s="18"/>
    </row>
    <row r="7437" spans="1:19" x14ac:dyDescent="0.25">
      <c r="A7437" s="9"/>
      <c r="O7437" s="18"/>
      <c r="P7437" s="18"/>
      <c r="Q7437" s="18"/>
      <c r="R7437" s="18"/>
      <c r="S7437" s="18"/>
    </row>
    <row r="7438" spans="1:19" x14ac:dyDescent="0.25">
      <c r="A7438" s="9"/>
      <c r="O7438" s="18"/>
      <c r="P7438" s="18"/>
      <c r="Q7438" s="18"/>
      <c r="R7438" s="18"/>
      <c r="S7438" s="18"/>
    </row>
    <row r="7439" spans="1:19" x14ac:dyDescent="0.25">
      <c r="A7439" s="9"/>
      <c r="O7439" s="18"/>
      <c r="P7439" s="18"/>
      <c r="Q7439" s="18"/>
      <c r="R7439" s="18"/>
      <c r="S7439" s="18"/>
    </row>
    <row r="7440" spans="1:19" x14ac:dyDescent="0.25">
      <c r="A7440" s="9"/>
      <c r="O7440" s="18"/>
      <c r="P7440" s="18"/>
      <c r="Q7440" s="18"/>
      <c r="R7440" s="18"/>
      <c r="S7440" s="18"/>
    </row>
    <row r="7441" spans="1:19" x14ac:dyDescent="0.25">
      <c r="A7441" s="9"/>
      <c r="O7441" s="18"/>
      <c r="P7441" s="18"/>
      <c r="Q7441" s="18"/>
      <c r="R7441" s="18"/>
      <c r="S7441" s="18"/>
    </row>
    <row r="7442" spans="1:19" x14ac:dyDescent="0.25">
      <c r="A7442" s="9"/>
      <c r="O7442" s="18"/>
      <c r="P7442" s="18"/>
      <c r="Q7442" s="18"/>
      <c r="R7442" s="18"/>
      <c r="S7442" s="18"/>
    </row>
    <row r="7443" spans="1:19" x14ac:dyDescent="0.25">
      <c r="A7443" s="9"/>
      <c r="O7443" s="18"/>
      <c r="P7443" s="18"/>
      <c r="Q7443" s="18"/>
      <c r="R7443" s="18"/>
      <c r="S7443" s="18"/>
    </row>
    <row r="7444" spans="1:19" x14ac:dyDescent="0.25">
      <c r="A7444" s="9"/>
      <c r="O7444" s="18"/>
      <c r="P7444" s="18"/>
      <c r="Q7444" s="18"/>
      <c r="R7444" s="18"/>
      <c r="S7444" s="18"/>
    </row>
    <row r="7445" spans="1:19" x14ac:dyDescent="0.25">
      <c r="A7445" s="9"/>
      <c r="O7445" s="18"/>
      <c r="P7445" s="18"/>
      <c r="Q7445" s="18"/>
      <c r="R7445" s="18"/>
      <c r="S7445" s="18"/>
    </row>
    <row r="7446" spans="1:19" x14ac:dyDescent="0.25">
      <c r="A7446" s="9"/>
      <c r="O7446" s="18"/>
      <c r="P7446" s="18"/>
      <c r="Q7446" s="18"/>
      <c r="R7446" s="18"/>
      <c r="S7446" s="18"/>
    </row>
    <row r="7447" spans="1:19" x14ac:dyDescent="0.25">
      <c r="A7447" s="9"/>
      <c r="O7447" s="18"/>
      <c r="P7447" s="18"/>
      <c r="Q7447" s="18"/>
      <c r="R7447" s="18"/>
      <c r="S7447" s="18"/>
    </row>
    <row r="7448" spans="1:19" x14ac:dyDescent="0.25">
      <c r="A7448" s="9"/>
      <c r="O7448" s="18"/>
      <c r="P7448" s="18"/>
      <c r="Q7448" s="18"/>
      <c r="R7448" s="18"/>
      <c r="S7448" s="18"/>
    </row>
    <row r="7449" spans="1:19" x14ac:dyDescent="0.25">
      <c r="A7449" s="9"/>
      <c r="O7449" s="18"/>
      <c r="P7449" s="18"/>
      <c r="Q7449" s="18"/>
      <c r="R7449" s="18"/>
      <c r="S7449" s="18"/>
    </row>
    <row r="7450" spans="1:19" x14ac:dyDescent="0.25">
      <c r="A7450" s="9"/>
      <c r="O7450" s="18"/>
      <c r="P7450" s="18"/>
      <c r="Q7450" s="18"/>
      <c r="R7450" s="18"/>
      <c r="S7450" s="18"/>
    </row>
    <row r="7451" spans="1:19" x14ac:dyDescent="0.25">
      <c r="A7451" s="9"/>
      <c r="O7451" s="18"/>
      <c r="P7451" s="18"/>
      <c r="Q7451" s="18"/>
      <c r="R7451" s="18"/>
      <c r="S7451" s="18"/>
    </row>
    <row r="7452" spans="1:19" x14ac:dyDescent="0.25">
      <c r="A7452" s="9"/>
      <c r="O7452" s="18"/>
      <c r="P7452" s="18"/>
      <c r="Q7452" s="18"/>
      <c r="R7452" s="18"/>
      <c r="S7452" s="18"/>
    </row>
    <row r="7453" spans="1:19" x14ac:dyDescent="0.25">
      <c r="A7453" s="9"/>
      <c r="O7453" s="18"/>
      <c r="P7453" s="18"/>
      <c r="Q7453" s="18"/>
      <c r="R7453" s="18"/>
      <c r="S7453" s="18"/>
    </row>
    <row r="7454" spans="1:19" x14ac:dyDescent="0.25">
      <c r="A7454" s="9"/>
      <c r="O7454" s="18"/>
      <c r="P7454" s="18"/>
      <c r="Q7454" s="18"/>
      <c r="R7454" s="18"/>
      <c r="S7454" s="18"/>
    </row>
    <row r="7455" spans="1:19" x14ac:dyDescent="0.25">
      <c r="A7455" s="9"/>
      <c r="O7455" s="18"/>
      <c r="P7455" s="18"/>
      <c r="Q7455" s="18"/>
      <c r="R7455" s="18"/>
      <c r="S7455" s="18"/>
    </row>
    <row r="7456" spans="1:19" x14ac:dyDescent="0.25">
      <c r="A7456" s="9"/>
      <c r="O7456" s="18"/>
      <c r="P7456" s="18"/>
      <c r="Q7456" s="18"/>
      <c r="R7456" s="18"/>
      <c r="S7456" s="18"/>
    </row>
    <row r="7457" spans="1:19" x14ac:dyDescent="0.25">
      <c r="A7457" s="9"/>
      <c r="O7457" s="18"/>
      <c r="P7457" s="18"/>
      <c r="Q7457" s="18"/>
      <c r="R7457" s="18"/>
      <c r="S7457" s="18"/>
    </row>
    <row r="7458" spans="1:19" x14ac:dyDescent="0.25">
      <c r="A7458" s="9"/>
      <c r="O7458" s="18"/>
      <c r="P7458" s="18"/>
      <c r="Q7458" s="18"/>
      <c r="R7458" s="18"/>
      <c r="S7458" s="18"/>
    </row>
    <row r="7459" spans="1:19" x14ac:dyDescent="0.25">
      <c r="A7459" s="9"/>
      <c r="O7459" s="18"/>
      <c r="P7459" s="18"/>
      <c r="Q7459" s="18"/>
      <c r="R7459" s="18"/>
      <c r="S7459" s="18"/>
    </row>
    <row r="7460" spans="1:19" x14ac:dyDescent="0.25">
      <c r="A7460" s="9"/>
      <c r="O7460" s="18"/>
      <c r="P7460" s="18"/>
      <c r="Q7460" s="18"/>
      <c r="R7460" s="18"/>
      <c r="S7460" s="18"/>
    </row>
    <row r="7461" spans="1:19" x14ac:dyDescent="0.25">
      <c r="A7461" s="9"/>
      <c r="O7461" s="18"/>
      <c r="P7461" s="18"/>
      <c r="Q7461" s="18"/>
      <c r="R7461" s="18"/>
      <c r="S7461" s="18"/>
    </row>
    <row r="7462" spans="1:19" x14ac:dyDescent="0.25">
      <c r="A7462" s="9"/>
      <c r="O7462" s="18"/>
      <c r="P7462" s="18"/>
      <c r="Q7462" s="18"/>
      <c r="R7462" s="18"/>
      <c r="S7462" s="18"/>
    </row>
    <row r="7463" spans="1:19" x14ac:dyDescent="0.25">
      <c r="A7463" s="9"/>
      <c r="O7463" s="18"/>
      <c r="P7463" s="18"/>
      <c r="Q7463" s="18"/>
      <c r="R7463" s="18"/>
      <c r="S7463" s="18"/>
    </row>
    <row r="7464" spans="1:19" x14ac:dyDescent="0.25">
      <c r="A7464" s="9"/>
      <c r="O7464" s="18"/>
      <c r="P7464" s="18"/>
      <c r="Q7464" s="18"/>
      <c r="R7464" s="18"/>
      <c r="S7464" s="18"/>
    </row>
    <row r="7465" spans="1:19" x14ac:dyDescent="0.25">
      <c r="A7465" s="9"/>
      <c r="O7465" s="18"/>
      <c r="P7465" s="18"/>
      <c r="Q7465" s="18"/>
      <c r="R7465" s="18"/>
      <c r="S7465" s="18"/>
    </row>
    <row r="7466" spans="1:19" x14ac:dyDescent="0.25">
      <c r="A7466" s="9"/>
      <c r="O7466" s="18"/>
      <c r="P7466" s="18"/>
      <c r="Q7466" s="18"/>
      <c r="R7466" s="18"/>
      <c r="S7466" s="18"/>
    </row>
    <row r="7467" spans="1:19" x14ac:dyDescent="0.25">
      <c r="A7467" s="9"/>
      <c r="O7467" s="18"/>
      <c r="P7467" s="18"/>
      <c r="Q7467" s="18"/>
      <c r="R7467" s="18"/>
      <c r="S7467" s="18"/>
    </row>
    <row r="7468" spans="1:19" x14ac:dyDescent="0.25">
      <c r="A7468" s="9"/>
      <c r="O7468" s="18"/>
      <c r="P7468" s="18"/>
      <c r="Q7468" s="18"/>
      <c r="R7468" s="18"/>
      <c r="S7468" s="18"/>
    </row>
    <row r="7469" spans="1:19" x14ac:dyDescent="0.25">
      <c r="A7469" s="9"/>
      <c r="O7469" s="18"/>
      <c r="P7469" s="18"/>
      <c r="Q7469" s="18"/>
      <c r="R7469" s="18"/>
      <c r="S7469" s="18"/>
    </row>
    <row r="7470" spans="1:19" x14ac:dyDescent="0.25">
      <c r="A7470" s="9"/>
      <c r="O7470" s="18"/>
      <c r="P7470" s="18"/>
      <c r="Q7470" s="18"/>
      <c r="R7470" s="18"/>
      <c r="S7470" s="18"/>
    </row>
    <row r="7471" spans="1:19" x14ac:dyDescent="0.25">
      <c r="A7471" s="9"/>
      <c r="O7471" s="18"/>
      <c r="P7471" s="18"/>
      <c r="Q7471" s="18"/>
      <c r="R7471" s="18"/>
      <c r="S7471" s="18"/>
    </row>
    <row r="7472" spans="1:19" x14ac:dyDescent="0.25">
      <c r="A7472" s="9"/>
      <c r="O7472" s="18"/>
      <c r="P7472" s="18"/>
      <c r="Q7472" s="18"/>
      <c r="R7472" s="18"/>
      <c r="S7472" s="18"/>
    </row>
    <row r="7473" spans="1:19" x14ac:dyDescent="0.25">
      <c r="A7473" s="9"/>
      <c r="O7473" s="18"/>
      <c r="P7473" s="18"/>
      <c r="Q7473" s="18"/>
      <c r="R7473" s="18"/>
      <c r="S7473" s="18"/>
    </row>
    <row r="7474" spans="1:19" x14ac:dyDescent="0.25">
      <c r="A7474" s="9"/>
      <c r="O7474" s="18"/>
      <c r="P7474" s="18"/>
      <c r="Q7474" s="18"/>
      <c r="R7474" s="18"/>
      <c r="S7474" s="18"/>
    </row>
    <row r="7475" spans="1:19" x14ac:dyDescent="0.25">
      <c r="A7475" s="9"/>
      <c r="O7475" s="18"/>
      <c r="P7475" s="18"/>
      <c r="Q7475" s="18"/>
      <c r="R7475" s="18"/>
      <c r="S7475" s="18"/>
    </row>
    <row r="7476" spans="1:19" x14ac:dyDescent="0.25">
      <c r="A7476" s="9"/>
      <c r="O7476" s="18"/>
      <c r="P7476" s="18"/>
      <c r="Q7476" s="18"/>
      <c r="R7476" s="18"/>
      <c r="S7476" s="18"/>
    </row>
    <row r="7477" spans="1:19" x14ac:dyDescent="0.25">
      <c r="A7477" s="9"/>
      <c r="O7477" s="18"/>
      <c r="P7477" s="18"/>
      <c r="Q7477" s="18"/>
      <c r="R7477" s="18"/>
      <c r="S7477" s="18"/>
    </row>
    <row r="7478" spans="1:19" x14ac:dyDescent="0.25">
      <c r="A7478" s="9"/>
      <c r="O7478" s="18"/>
      <c r="P7478" s="18"/>
      <c r="Q7478" s="18"/>
      <c r="R7478" s="18"/>
      <c r="S7478" s="18"/>
    </row>
    <row r="7479" spans="1:19" x14ac:dyDescent="0.25">
      <c r="A7479" s="9"/>
      <c r="O7479" s="18"/>
      <c r="P7479" s="18"/>
      <c r="Q7479" s="18"/>
      <c r="R7479" s="18"/>
      <c r="S7479" s="18"/>
    </row>
    <row r="7480" spans="1:19" x14ac:dyDescent="0.25">
      <c r="A7480" s="9"/>
      <c r="O7480" s="18"/>
      <c r="P7480" s="18"/>
      <c r="Q7480" s="18"/>
      <c r="R7480" s="18"/>
      <c r="S7480" s="18"/>
    </row>
    <row r="7481" spans="1:19" x14ac:dyDescent="0.25">
      <c r="A7481" s="9"/>
      <c r="O7481" s="18"/>
      <c r="P7481" s="18"/>
      <c r="Q7481" s="18"/>
      <c r="R7481" s="18"/>
      <c r="S7481" s="18"/>
    </row>
    <row r="7482" spans="1:19" x14ac:dyDescent="0.25">
      <c r="A7482" s="9"/>
      <c r="O7482" s="18"/>
      <c r="P7482" s="18"/>
      <c r="Q7482" s="18"/>
      <c r="R7482" s="18"/>
      <c r="S7482" s="18"/>
    </row>
    <row r="7483" spans="1:19" x14ac:dyDescent="0.25">
      <c r="A7483" s="9"/>
      <c r="O7483" s="18"/>
      <c r="P7483" s="18"/>
      <c r="Q7483" s="18"/>
      <c r="R7483" s="18"/>
      <c r="S7483" s="18"/>
    </row>
    <row r="7484" spans="1:19" x14ac:dyDescent="0.25">
      <c r="A7484" s="9"/>
      <c r="O7484" s="18"/>
      <c r="P7484" s="18"/>
      <c r="Q7484" s="18"/>
      <c r="R7484" s="18"/>
      <c r="S7484" s="18"/>
    </row>
    <row r="7485" spans="1:19" x14ac:dyDescent="0.25">
      <c r="A7485" s="9"/>
      <c r="O7485" s="18"/>
      <c r="P7485" s="18"/>
      <c r="Q7485" s="18"/>
      <c r="R7485" s="18"/>
      <c r="S7485" s="18"/>
    </row>
    <row r="7486" spans="1:19" x14ac:dyDescent="0.25">
      <c r="A7486" s="9"/>
      <c r="O7486" s="18"/>
      <c r="P7486" s="18"/>
      <c r="Q7486" s="18"/>
      <c r="R7486" s="18"/>
      <c r="S7486" s="18"/>
    </row>
    <row r="7487" spans="1:19" x14ac:dyDescent="0.25">
      <c r="A7487" s="9"/>
      <c r="O7487" s="18"/>
      <c r="P7487" s="18"/>
      <c r="Q7487" s="18"/>
      <c r="R7487" s="18"/>
      <c r="S7487" s="18"/>
    </row>
    <row r="7488" spans="1:19" x14ac:dyDescent="0.25">
      <c r="A7488" s="9"/>
      <c r="O7488" s="18"/>
      <c r="P7488" s="18"/>
      <c r="Q7488" s="18"/>
      <c r="R7488" s="18"/>
      <c r="S7488" s="18"/>
    </row>
    <row r="7489" spans="1:19" x14ac:dyDescent="0.25">
      <c r="A7489" s="9"/>
      <c r="O7489" s="18"/>
      <c r="P7489" s="18"/>
      <c r="Q7489" s="18"/>
      <c r="R7489" s="18"/>
      <c r="S7489" s="18"/>
    </row>
    <row r="7490" spans="1:19" x14ac:dyDescent="0.25">
      <c r="A7490" s="9"/>
      <c r="O7490" s="18"/>
      <c r="P7490" s="18"/>
      <c r="Q7490" s="18"/>
      <c r="R7490" s="18"/>
      <c r="S7490" s="18"/>
    </row>
    <row r="7491" spans="1:19" x14ac:dyDescent="0.25">
      <c r="A7491" s="9"/>
      <c r="O7491" s="18"/>
      <c r="P7491" s="18"/>
      <c r="Q7491" s="18"/>
      <c r="R7491" s="18"/>
      <c r="S7491" s="18"/>
    </row>
    <row r="7492" spans="1:19" x14ac:dyDescent="0.25">
      <c r="A7492" s="9"/>
      <c r="O7492" s="18"/>
      <c r="P7492" s="18"/>
      <c r="Q7492" s="18"/>
      <c r="R7492" s="18"/>
      <c r="S7492" s="18"/>
    </row>
    <row r="7493" spans="1:19" x14ac:dyDescent="0.25">
      <c r="A7493" s="9"/>
      <c r="O7493" s="18"/>
      <c r="P7493" s="18"/>
      <c r="Q7493" s="18"/>
      <c r="R7493" s="18"/>
      <c r="S7493" s="18"/>
    </row>
    <row r="7494" spans="1:19" x14ac:dyDescent="0.25">
      <c r="A7494" s="9"/>
      <c r="O7494" s="18"/>
      <c r="P7494" s="18"/>
      <c r="Q7494" s="18"/>
      <c r="R7494" s="18"/>
      <c r="S7494" s="18"/>
    </row>
    <row r="7495" spans="1:19" x14ac:dyDescent="0.25">
      <c r="A7495" s="9"/>
      <c r="O7495" s="18"/>
      <c r="P7495" s="18"/>
      <c r="Q7495" s="18"/>
      <c r="R7495" s="18"/>
      <c r="S7495" s="18"/>
    </row>
    <row r="7496" spans="1:19" x14ac:dyDescent="0.25">
      <c r="A7496" s="9"/>
      <c r="O7496" s="18"/>
      <c r="P7496" s="18"/>
      <c r="Q7496" s="18"/>
      <c r="R7496" s="18"/>
      <c r="S7496" s="18"/>
    </row>
    <row r="7497" spans="1:19" x14ac:dyDescent="0.25">
      <c r="A7497" s="9"/>
      <c r="O7497" s="18"/>
      <c r="P7497" s="18"/>
      <c r="Q7497" s="18"/>
      <c r="R7497" s="18"/>
      <c r="S7497" s="18"/>
    </row>
    <row r="7498" spans="1:19" x14ac:dyDescent="0.25">
      <c r="A7498" s="9"/>
      <c r="O7498" s="18"/>
      <c r="P7498" s="18"/>
      <c r="Q7498" s="18"/>
      <c r="R7498" s="18"/>
      <c r="S7498" s="18"/>
    </row>
    <row r="7499" spans="1:19" x14ac:dyDescent="0.25">
      <c r="A7499" s="9"/>
      <c r="O7499" s="18"/>
      <c r="P7499" s="18"/>
      <c r="Q7499" s="18"/>
      <c r="R7499" s="18"/>
      <c r="S7499" s="18"/>
    </row>
    <row r="7500" spans="1:19" x14ac:dyDescent="0.25">
      <c r="A7500" s="9"/>
      <c r="O7500" s="18"/>
      <c r="P7500" s="18"/>
      <c r="Q7500" s="18"/>
      <c r="R7500" s="18"/>
      <c r="S7500" s="18"/>
    </row>
    <row r="7501" spans="1:19" x14ac:dyDescent="0.25">
      <c r="A7501" s="9"/>
      <c r="O7501" s="18"/>
      <c r="P7501" s="18"/>
      <c r="Q7501" s="18"/>
      <c r="R7501" s="18"/>
      <c r="S7501" s="18"/>
    </row>
    <row r="7502" spans="1:19" x14ac:dyDescent="0.25">
      <c r="A7502" s="9"/>
      <c r="O7502" s="18"/>
      <c r="P7502" s="18"/>
      <c r="Q7502" s="18"/>
      <c r="R7502" s="18"/>
      <c r="S7502" s="18"/>
    </row>
    <row r="7503" spans="1:19" x14ac:dyDescent="0.25">
      <c r="A7503" s="9"/>
      <c r="O7503" s="18"/>
      <c r="P7503" s="18"/>
      <c r="Q7503" s="18"/>
      <c r="R7503" s="18"/>
      <c r="S7503" s="18"/>
    </row>
    <row r="7504" spans="1:19" x14ac:dyDescent="0.25">
      <c r="A7504" s="9"/>
      <c r="O7504" s="18"/>
      <c r="P7504" s="18"/>
      <c r="Q7504" s="18"/>
      <c r="R7504" s="18"/>
      <c r="S7504" s="18"/>
    </row>
    <row r="7505" spans="1:19" x14ac:dyDescent="0.25">
      <c r="A7505" s="9"/>
      <c r="O7505" s="18"/>
      <c r="P7505" s="18"/>
      <c r="Q7505" s="18"/>
      <c r="R7505" s="18"/>
      <c r="S7505" s="18"/>
    </row>
    <row r="7506" spans="1:19" x14ac:dyDescent="0.25">
      <c r="A7506" s="9"/>
      <c r="O7506" s="18"/>
      <c r="P7506" s="18"/>
      <c r="Q7506" s="18"/>
      <c r="R7506" s="18"/>
      <c r="S7506" s="18"/>
    </row>
    <row r="7507" spans="1:19" x14ac:dyDescent="0.25">
      <c r="A7507" s="9"/>
      <c r="O7507" s="18"/>
      <c r="P7507" s="18"/>
      <c r="Q7507" s="18"/>
      <c r="R7507" s="18"/>
      <c r="S7507" s="18"/>
    </row>
    <row r="7508" spans="1:19" x14ac:dyDescent="0.25">
      <c r="A7508" s="9"/>
      <c r="O7508" s="18"/>
      <c r="P7508" s="18"/>
      <c r="Q7508" s="18"/>
      <c r="R7508" s="18"/>
      <c r="S7508" s="18"/>
    </row>
    <row r="7509" spans="1:19" x14ac:dyDescent="0.25">
      <c r="A7509" s="9"/>
      <c r="O7509" s="18"/>
      <c r="P7509" s="18"/>
      <c r="Q7509" s="18"/>
      <c r="R7509" s="18"/>
      <c r="S7509" s="18"/>
    </row>
    <row r="7510" spans="1:19" x14ac:dyDescent="0.25">
      <c r="A7510" s="9"/>
      <c r="O7510" s="18"/>
      <c r="P7510" s="18"/>
      <c r="Q7510" s="18"/>
      <c r="R7510" s="18"/>
      <c r="S7510" s="18"/>
    </row>
    <row r="7511" spans="1:19" x14ac:dyDescent="0.25">
      <c r="A7511" s="9"/>
      <c r="O7511" s="18"/>
      <c r="P7511" s="18"/>
      <c r="Q7511" s="18"/>
      <c r="R7511" s="18"/>
      <c r="S7511" s="18"/>
    </row>
    <row r="7512" spans="1:19" x14ac:dyDescent="0.25">
      <c r="A7512" s="9"/>
      <c r="O7512" s="18"/>
      <c r="P7512" s="18"/>
      <c r="Q7512" s="18"/>
      <c r="R7512" s="18"/>
      <c r="S7512" s="18"/>
    </row>
    <row r="7513" spans="1:19" x14ac:dyDescent="0.25">
      <c r="A7513" s="9"/>
      <c r="O7513" s="18"/>
      <c r="P7513" s="18"/>
      <c r="Q7513" s="18"/>
      <c r="R7513" s="18"/>
      <c r="S7513" s="18"/>
    </row>
    <row r="7514" spans="1:19" x14ac:dyDescent="0.25">
      <c r="A7514" s="9"/>
      <c r="O7514" s="18"/>
      <c r="P7514" s="18"/>
      <c r="Q7514" s="18"/>
      <c r="R7514" s="18"/>
      <c r="S7514" s="18"/>
    </row>
    <row r="7515" spans="1:19" x14ac:dyDescent="0.25">
      <c r="A7515" s="9"/>
      <c r="O7515" s="18"/>
      <c r="P7515" s="18"/>
      <c r="Q7515" s="18"/>
      <c r="R7515" s="18"/>
      <c r="S7515" s="18"/>
    </row>
    <row r="7516" spans="1:19" x14ac:dyDescent="0.25">
      <c r="A7516" s="9"/>
      <c r="O7516" s="18"/>
      <c r="P7516" s="18"/>
      <c r="Q7516" s="18"/>
      <c r="R7516" s="18"/>
      <c r="S7516" s="18"/>
    </row>
    <row r="7517" spans="1:19" x14ac:dyDescent="0.25">
      <c r="A7517" s="9"/>
      <c r="O7517" s="18"/>
      <c r="P7517" s="18"/>
      <c r="Q7517" s="18"/>
      <c r="R7517" s="18"/>
      <c r="S7517" s="18"/>
    </row>
    <row r="7518" spans="1:19" x14ac:dyDescent="0.25">
      <c r="A7518" s="9"/>
      <c r="O7518" s="18"/>
      <c r="P7518" s="18"/>
      <c r="Q7518" s="18"/>
      <c r="R7518" s="18"/>
      <c r="S7518" s="18"/>
    </row>
    <row r="7519" spans="1:19" x14ac:dyDescent="0.25">
      <c r="A7519" s="9"/>
      <c r="O7519" s="18"/>
      <c r="P7519" s="18"/>
      <c r="Q7519" s="18"/>
      <c r="R7519" s="18"/>
      <c r="S7519" s="18"/>
    </row>
    <row r="7520" spans="1:19" x14ac:dyDescent="0.25">
      <c r="A7520" s="9"/>
      <c r="O7520" s="18"/>
      <c r="P7520" s="18"/>
      <c r="Q7520" s="18"/>
      <c r="R7520" s="18"/>
      <c r="S7520" s="18"/>
    </row>
    <row r="7521" spans="1:19" x14ac:dyDescent="0.25">
      <c r="A7521" s="9"/>
      <c r="O7521" s="18"/>
      <c r="P7521" s="18"/>
      <c r="Q7521" s="18"/>
      <c r="R7521" s="18"/>
      <c r="S7521" s="18"/>
    </row>
    <row r="7522" spans="1:19" x14ac:dyDescent="0.25">
      <c r="A7522" s="9"/>
      <c r="O7522" s="18"/>
      <c r="P7522" s="18"/>
      <c r="Q7522" s="18"/>
      <c r="R7522" s="18"/>
      <c r="S7522" s="18"/>
    </row>
    <row r="7523" spans="1:19" x14ac:dyDescent="0.25">
      <c r="A7523" s="9"/>
      <c r="O7523" s="18"/>
      <c r="P7523" s="18"/>
      <c r="Q7523" s="18"/>
      <c r="R7523" s="18"/>
      <c r="S7523" s="18"/>
    </row>
    <row r="7524" spans="1:19" x14ac:dyDescent="0.25">
      <c r="A7524" s="9"/>
      <c r="O7524" s="18"/>
      <c r="P7524" s="18"/>
      <c r="Q7524" s="18"/>
      <c r="R7524" s="18"/>
      <c r="S7524" s="18"/>
    </row>
    <row r="7525" spans="1:19" x14ac:dyDescent="0.25">
      <c r="A7525" s="9"/>
      <c r="O7525" s="18"/>
      <c r="P7525" s="18"/>
      <c r="Q7525" s="18"/>
      <c r="R7525" s="18"/>
      <c r="S7525" s="18"/>
    </row>
    <row r="7526" spans="1:19" x14ac:dyDescent="0.25">
      <c r="A7526" s="9"/>
      <c r="O7526" s="18"/>
      <c r="P7526" s="18"/>
      <c r="Q7526" s="18"/>
      <c r="R7526" s="18"/>
      <c r="S7526" s="18"/>
    </row>
    <row r="7527" spans="1:19" x14ac:dyDescent="0.25">
      <c r="A7527" s="9"/>
      <c r="O7527" s="18"/>
      <c r="P7527" s="18"/>
      <c r="Q7527" s="18"/>
      <c r="R7527" s="18"/>
      <c r="S7527" s="18"/>
    </row>
    <row r="7528" spans="1:19" x14ac:dyDescent="0.25">
      <c r="A7528" s="9"/>
      <c r="O7528" s="18"/>
      <c r="P7528" s="18"/>
      <c r="Q7528" s="18"/>
      <c r="R7528" s="18"/>
      <c r="S7528" s="18"/>
    </row>
    <row r="7529" spans="1:19" x14ac:dyDescent="0.25">
      <c r="A7529" s="9"/>
      <c r="O7529" s="18"/>
      <c r="P7529" s="18"/>
      <c r="Q7529" s="18"/>
      <c r="R7529" s="18"/>
      <c r="S7529" s="18"/>
    </row>
    <row r="7530" spans="1:19" x14ac:dyDescent="0.25">
      <c r="A7530" s="9"/>
      <c r="O7530" s="18"/>
      <c r="P7530" s="18"/>
      <c r="Q7530" s="18"/>
      <c r="R7530" s="18"/>
      <c r="S7530" s="18"/>
    </row>
    <row r="7531" spans="1:19" x14ac:dyDescent="0.25">
      <c r="A7531" s="9"/>
      <c r="O7531" s="18"/>
      <c r="P7531" s="18"/>
      <c r="Q7531" s="18"/>
      <c r="R7531" s="18"/>
      <c r="S7531" s="18"/>
    </row>
    <row r="7532" spans="1:19" x14ac:dyDescent="0.25">
      <c r="A7532" s="9"/>
      <c r="O7532" s="18"/>
      <c r="P7532" s="18"/>
      <c r="Q7532" s="18"/>
      <c r="R7532" s="18"/>
      <c r="S7532" s="18"/>
    </row>
    <row r="7533" spans="1:19" x14ac:dyDescent="0.25">
      <c r="A7533" s="9"/>
      <c r="O7533" s="18"/>
      <c r="P7533" s="18"/>
      <c r="Q7533" s="18"/>
      <c r="R7533" s="18"/>
      <c r="S7533" s="18"/>
    </row>
    <row r="7534" spans="1:19" x14ac:dyDescent="0.25">
      <c r="A7534" s="9"/>
      <c r="O7534" s="18"/>
      <c r="P7534" s="18"/>
      <c r="Q7534" s="18"/>
      <c r="R7534" s="18"/>
      <c r="S7534" s="18"/>
    </row>
    <row r="7535" spans="1:19" x14ac:dyDescent="0.25">
      <c r="A7535" s="9"/>
      <c r="O7535" s="18"/>
      <c r="P7535" s="18"/>
      <c r="Q7535" s="18"/>
      <c r="R7535" s="18"/>
      <c r="S7535" s="18"/>
    </row>
    <row r="7536" spans="1:19" x14ac:dyDescent="0.25">
      <c r="A7536" s="9"/>
      <c r="O7536" s="18"/>
      <c r="P7536" s="18"/>
      <c r="Q7536" s="18"/>
      <c r="R7536" s="18"/>
      <c r="S7536" s="18"/>
    </row>
    <row r="7537" spans="1:19" x14ac:dyDescent="0.25">
      <c r="A7537" s="9"/>
      <c r="O7537" s="18"/>
      <c r="P7537" s="18"/>
      <c r="Q7537" s="18"/>
      <c r="R7537" s="18"/>
      <c r="S7537" s="18"/>
    </row>
    <row r="7538" spans="1:19" x14ac:dyDescent="0.25">
      <c r="A7538" s="9"/>
      <c r="O7538" s="18"/>
      <c r="P7538" s="18"/>
      <c r="Q7538" s="18"/>
      <c r="R7538" s="18"/>
      <c r="S7538" s="18"/>
    </row>
    <row r="7539" spans="1:19" x14ac:dyDescent="0.25">
      <c r="A7539" s="9"/>
      <c r="O7539" s="18"/>
      <c r="P7539" s="18"/>
      <c r="Q7539" s="18"/>
      <c r="R7539" s="18"/>
      <c r="S7539" s="18"/>
    </row>
    <row r="7540" spans="1:19" x14ac:dyDescent="0.25">
      <c r="A7540" s="9"/>
      <c r="O7540" s="18"/>
      <c r="P7540" s="18"/>
      <c r="Q7540" s="18"/>
      <c r="R7540" s="18"/>
      <c r="S7540" s="18"/>
    </row>
    <row r="7541" spans="1:19" x14ac:dyDescent="0.25">
      <c r="A7541" s="9"/>
      <c r="O7541" s="18"/>
      <c r="P7541" s="18"/>
      <c r="Q7541" s="18"/>
      <c r="R7541" s="18"/>
      <c r="S7541" s="18"/>
    </row>
    <row r="7542" spans="1:19" x14ac:dyDescent="0.25">
      <c r="A7542" s="9"/>
      <c r="O7542" s="18"/>
      <c r="P7542" s="18"/>
      <c r="Q7542" s="18"/>
      <c r="R7542" s="18"/>
      <c r="S7542" s="18"/>
    </row>
    <row r="7543" spans="1:19" x14ac:dyDescent="0.25">
      <c r="A7543" s="9"/>
      <c r="O7543" s="18"/>
      <c r="P7543" s="18"/>
      <c r="Q7543" s="18"/>
      <c r="R7543" s="18"/>
      <c r="S7543" s="18"/>
    </row>
    <row r="7544" spans="1:19" x14ac:dyDescent="0.25">
      <c r="A7544" s="9"/>
      <c r="O7544" s="18"/>
      <c r="P7544" s="18"/>
      <c r="Q7544" s="18"/>
      <c r="R7544" s="18"/>
      <c r="S7544" s="18"/>
    </row>
    <row r="7545" spans="1:19" x14ac:dyDescent="0.25">
      <c r="A7545" s="9"/>
      <c r="O7545" s="18"/>
      <c r="P7545" s="18"/>
      <c r="Q7545" s="18"/>
      <c r="R7545" s="18"/>
      <c r="S7545" s="18"/>
    </row>
    <row r="7546" spans="1:19" x14ac:dyDescent="0.25">
      <c r="A7546" s="9"/>
      <c r="O7546" s="18"/>
      <c r="P7546" s="18"/>
      <c r="Q7546" s="18"/>
      <c r="R7546" s="18"/>
      <c r="S7546" s="18"/>
    </row>
    <row r="7547" spans="1:19" x14ac:dyDescent="0.25">
      <c r="A7547" s="9"/>
      <c r="O7547" s="18"/>
      <c r="P7547" s="18"/>
      <c r="Q7547" s="18"/>
      <c r="R7547" s="18"/>
      <c r="S7547" s="18"/>
    </row>
    <row r="7548" spans="1:19" x14ac:dyDescent="0.25">
      <c r="A7548" s="9"/>
      <c r="O7548" s="18"/>
      <c r="P7548" s="18"/>
      <c r="Q7548" s="18"/>
      <c r="R7548" s="18"/>
      <c r="S7548" s="18"/>
    </row>
    <row r="7549" spans="1:19" x14ac:dyDescent="0.25">
      <c r="A7549" s="9"/>
      <c r="O7549" s="18"/>
      <c r="P7549" s="18"/>
      <c r="Q7549" s="18"/>
      <c r="R7549" s="18"/>
      <c r="S7549" s="18"/>
    </row>
    <row r="7550" spans="1:19" x14ac:dyDescent="0.25">
      <c r="A7550" s="9"/>
      <c r="O7550" s="18"/>
      <c r="P7550" s="18"/>
      <c r="Q7550" s="18"/>
      <c r="R7550" s="18"/>
      <c r="S7550" s="18"/>
    </row>
    <row r="7551" spans="1:19" x14ac:dyDescent="0.25">
      <c r="A7551" s="9"/>
      <c r="O7551" s="18"/>
      <c r="P7551" s="18"/>
      <c r="Q7551" s="18"/>
      <c r="R7551" s="18"/>
      <c r="S7551" s="18"/>
    </row>
    <row r="7552" spans="1:19" x14ac:dyDescent="0.25">
      <c r="A7552" s="9"/>
      <c r="O7552" s="18"/>
      <c r="P7552" s="18"/>
      <c r="Q7552" s="18"/>
      <c r="R7552" s="18"/>
      <c r="S7552" s="18"/>
    </row>
    <row r="7553" spans="1:19" x14ac:dyDescent="0.25">
      <c r="A7553" s="9"/>
      <c r="O7553" s="18"/>
      <c r="P7553" s="18"/>
      <c r="Q7553" s="18"/>
      <c r="R7553" s="18"/>
      <c r="S7553" s="18"/>
    </row>
    <row r="7554" spans="1:19" x14ac:dyDescent="0.25">
      <c r="A7554" s="9"/>
      <c r="O7554" s="18"/>
      <c r="P7554" s="18"/>
      <c r="Q7554" s="18"/>
      <c r="R7554" s="18"/>
      <c r="S7554" s="18"/>
    </row>
    <row r="7555" spans="1:19" x14ac:dyDescent="0.25">
      <c r="A7555" s="9"/>
      <c r="O7555" s="18"/>
      <c r="P7555" s="18"/>
      <c r="Q7555" s="18"/>
      <c r="R7555" s="18"/>
      <c r="S7555" s="18"/>
    </row>
    <row r="7556" spans="1:19" x14ac:dyDescent="0.25">
      <c r="A7556" s="9"/>
      <c r="O7556" s="18"/>
      <c r="P7556" s="18"/>
      <c r="Q7556" s="18"/>
      <c r="R7556" s="18"/>
      <c r="S7556" s="18"/>
    </row>
    <row r="7557" spans="1:19" x14ac:dyDescent="0.25">
      <c r="A7557" s="9"/>
      <c r="O7557" s="18"/>
      <c r="P7557" s="18"/>
      <c r="Q7557" s="18"/>
      <c r="R7557" s="18"/>
      <c r="S7557" s="18"/>
    </row>
    <row r="7558" spans="1:19" x14ac:dyDescent="0.25">
      <c r="A7558" s="9"/>
      <c r="O7558" s="18"/>
      <c r="P7558" s="18"/>
      <c r="Q7558" s="18"/>
      <c r="R7558" s="18"/>
      <c r="S7558" s="18"/>
    </row>
    <row r="7559" spans="1:19" x14ac:dyDescent="0.25">
      <c r="A7559" s="9"/>
      <c r="O7559" s="18"/>
      <c r="P7559" s="18"/>
      <c r="Q7559" s="18"/>
      <c r="R7559" s="18"/>
      <c r="S7559" s="18"/>
    </row>
    <row r="7560" spans="1:19" x14ac:dyDescent="0.25">
      <c r="A7560" s="9"/>
      <c r="O7560" s="18"/>
      <c r="P7560" s="18"/>
      <c r="Q7560" s="18"/>
      <c r="R7560" s="18"/>
      <c r="S7560" s="18"/>
    </row>
    <row r="7561" spans="1:19" x14ac:dyDescent="0.25">
      <c r="A7561" s="9"/>
      <c r="O7561" s="18"/>
      <c r="P7561" s="18"/>
      <c r="Q7561" s="18"/>
      <c r="R7561" s="18"/>
      <c r="S7561" s="18"/>
    </row>
    <row r="7562" spans="1:19" x14ac:dyDescent="0.25">
      <c r="A7562" s="9"/>
      <c r="O7562" s="18"/>
      <c r="P7562" s="18"/>
      <c r="Q7562" s="18"/>
      <c r="R7562" s="18"/>
      <c r="S7562" s="18"/>
    </row>
    <row r="7563" spans="1:19" x14ac:dyDescent="0.25">
      <c r="A7563" s="9"/>
      <c r="O7563" s="18"/>
      <c r="P7563" s="18"/>
      <c r="Q7563" s="18"/>
      <c r="R7563" s="18"/>
      <c r="S7563" s="18"/>
    </row>
    <row r="7564" spans="1:19" x14ac:dyDescent="0.25">
      <c r="A7564" s="9"/>
      <c r="O7564" s="18"/>
      <c r="P7564" s="18"/>
      <c r="Q7564" s="18"/>
      <c r="R7564" s="18"/>
      <c r="S7564" s="18"/>
    </row>
    <row r="7565" spans="1:19" x14ac:dyDescent="0.25">
      <c r="A7565" s="9"/>
      <c r="O7565" s="18"/>
      <c r="P7565" s="18"/>
      <c r="Q7565" s="18"/>
      <c r="R7565" s="18"/>
      <c r="S7565" s="18"/>
    </row>
    <row r="7566" spans="1:19" x14ac:dyDescent="0.25">
      <c r="A7566" s="9"/>
      <c r="O7566" s="18"/>
      <c r="P7566" s="18"/>
      <c r="Q7566" s="18"/>
      <c r="R7566" s="18"/>
      <c r="S7566" s="18"/>
    </row>
    <row r="7567" spans="1:19" x14ac:dyDescent="0.25">
      <c r="A7567" s="9"/>
      <c r="O7567" s="18"/>
      <c r="P7567" s="18"/>
      <c r="Q7567" s="18"/>
      <c r="R7567" s="18"/>
      <c r="S7567" s="18"/>
    </row>
    <row r="7568" spans="1:19" x14ac:dyDescent="0.25">
      <c r="A7568" s="9"/>
      <c r="O7568" s="18"/>
      <c r="P7568" s="18"/>
      <c r="Q7568" s="18"/>
      <c r="R7568" s="18"/>
      <c r="S7568" s="18"/>
    </row>
    <row r="7569" spans="1:19" x14ac:dyDescent="0.25">
      <c r="A7569" s="9"/>
      <c r="O7569" s="18"/>
      <c r="P7569" s="18"/>
      <c r="Q7569" s="18"/>
      <c r="R7569" s="18"/>
      <c r="S7569" s="18"/>
    </row>
    <row r="7570" spans="1:19" x14ac:dyDescent="0.25">
      <c r="A7570" s="9"/>
      <c r="O7570" s="18"/>
      <c r="P7570" s="18"/>
      <c r="Q7570" s="18"/>
      <c r="R7570" s="18"/>
      <c r="S7570" s="18"/>
    </row>
    <row r="7571" spans="1:19" x14ac:dyDescent="0.25">
      <c r="A7571" s="9"/>
      <c r="O7571" s="18"/>
      <c r="P7571" s="18"/>
      <c r="Q7571" s="18"/>
      <c r="R7571" s="18"/>
      <c r="S7571" s="18"/>
    </row>
    <row r="7572" spans="1:19" x14ac:dyDescent="0.25">
      <c r="A7572" s="9"/>
      <c r="O7572" s="18"/>
      <c r="P7572" s="18"/>
      <c r="Q7572" s="18"/>
      <c r="R7572" s="18"/>
      <c r="S7572" s="18"/>
    </row>
    <row r="7573" spans="1:19" x14ac:dyDescent="0.25">
      <c r="A7573" s="9"/>
      <c r="O7573" s="18"/>
      <c r="P7573" s="18"/>
      <c r="Q7573" s="18"/>
      <c r="R7573" s="18"/>
      <c r="S7573" s="18"/>
    </row>
    <row r="7574" spans="1:19" x14ac:dyDescent="0.25">
      <c r="A7574" s="9"/>
      <c r="O7574" s="18"/>
      <c r="P7574" s="18"/>
      <c r="Q7574" s="18"/>
      <c r="R7574" s="18"/>
      <c r="S7574" s="18"/>
    </row>
    <row r="7575" spans="1:19" x14ac:dyDescent="0.25">
      <c r="A7575" s="9"/>
      <c r="O7575" s="18"/>
      <c r="P7575" s="18"/>
      <c r="Q7575" s="18"/>
      <c r="R7575" s="18"/>
      <c r="S7575" s="18"/>
    </row>
    <row r="7576" spans="1:19" x14ac:dyDescent="0.25">
      <c r="A7576" s="9"/>
      <c r="O7576" s="18"/>
      <c r="P7576" s="18"/>
      <c r="Q7576" s="18"/>
      <c r="R7576" s="18"/>
      <c r="S7576" s="18"/>
    </row>
    <row r="7577" spans="1:19" x14ac:dyDescent="0.25">
      <c r="A7577" s="9"/>
      <c r="O7577" s="18"/>
      <c r="P7577" s="18"/>
      <c r="Q7577" s="18"/>
      <c r="R7577" s="18"/>
      <c r="S7577" s="18"/>
    </row>
    <row r="7578" spans="1:19" x14ac:dyDescent="0.25">
      <c r="A7578" s="9"/>
      <c r="O7578" s="18"/>
      <c r="P7578" s="18"/>
      <c r="Q7578" s="18"/>
      <c r="R7578" s="18"/>
      <c r="S7578" s="18"/>
    </row>
    <row r="7579" spans="1:19" x14ac:dyDescent="0.25">
      <c r="A7579" s="9"/>
      <c r="O7579" s="18"/>
      <c r="P7579" s="18"/>
      <c r="Q7579" s="18"/>
      <c r="R7579" s="18"/>
      <c r="S7579" s="18"/>
    </row>
    <row r="7580" spans="1:19" x14ac:dyDescent="0.25">
      <c r="A7580" s="9"/>
      <c r="O7580" s="18"/>
      <c r="P7580" s="18"/>
      <c r="Q7580" s="18"/>
      <c r="R7580" s="18"/>
      <c r="S7580" s="18"/>
    </row>
    <row r="7581" spans="1:19" x14ac:dyDescent="0.25">
      <c r="A7581" s="9"/>
      <c r="O7581" s="18"/>
      <c r="P7581" s="18"/>
      <c r="Q7581" s="18"/>
      <c r="R7581" s="18"/>
      <c r="S7581" s="18"/>
    </row>
    <row r="7582" spans="1:19" x14ac:dyDescent="0.25">
      <c r="A7582" s="9"/>
      <c r="O7582" s="18"/>
      <c r="P7582" s="18"/>
      <c r="Q7582" s="18"/>
      <c r="R7582" s="18"/>
      <c r="S7582" s="18"/>
    </row>
    <row r="7583" spans="1:19" x14ac:dyDescent="0.25">
      <c r="A7583" s="9"/>
      <c r="O7583" s="18"/>
      <c r="P7583" s="18"/>
      <c r="Q7583" s="18"/>
      <c r="R7583" s="18"/>
      <c r="S7583" s="18"/>
    </row>
    <row r="7584" spans="1:19" x14ac:dyDescent="0.25">
      <c r="A7584" s="9"/>
      <c r="O7584" s="18"/>
      <c r="P7584" s="18"/>
      <c r="Q7584" s="18"/>
      <c r="R7584" s="18"/>
      <c r="S7584" s="18"/>
    </row>
    <row r="7585" spans="1:19" x14ac:dyDescent="0.25">
      <c r="A7585" s="9"/>
      <c r="O7585" s="18"/>
      <c r="P7585" s="18"/>
      <c r="Q7585" s="18"/>
      <c r="R7585" s="18"/>
      <c r="S7585" s="18"/>
    </row>
    <row r="7586" spans="1:19" x14ac:dyDescent="0.25">
      <c r="A7586" s="9"/>
      <c r="O7586" s="18"/>
      <c r="P7586" s="18"/>
      <c r="Q7586" s="18"/>
      <c r="R7586" s="18"/>
      <c r="S7586" s="18"/>
    </row>
    <row r="7587" spans="1:19" x14ac:dyDescent="0.25">
      <c r="A7587" s="9"/>
      <c r="O7587" s="18"/>
      <c r="P7587" s="18"/>
      <c r="Q7587" s="18"/>
      <c r="R7587" s="18"/>
      <c r="S7587" s="18"/>
    </row>
    <row r="7588" spans="1:19" x14ac:dyDescent="0.25">
      <c r="A7588" s="9"/>
      <c r="O7588" s="18"/>
      <c r="P7588" s="18"/>
      <c r="Q7588" s="18"/>
      <c r="R7588" s="18"/>
      <c r="S7588" s="18"/>
    </row>
    <row r="7589" spans="1:19" x14ac:dyDescent="0.25">
      <c r="A7589" s="9"/>
      <c r="O7589" s="18"/>
      <c r="P7589" s="18"/>
      <c r="Q7589" s="18"/>
      <c r="R7589" s="18"/>
      <c r="S7589" s="18"/>
    </row>
    <row r="7590" spans="1:19" x14ac:dyDescent="0.25">
      <c r="A7590" s="9"/>
      <c r="O7590" s="18"/>
      <c r="P7590" s="18"/>
      <c r="Q7590" s="18"/>
      <c r="R7590" s="18"/>
      <c r="S7590" s="18"/>
    </row>
    <row r="7591" spans="1:19" x14ac:dyDescent="0.25">
      <c r="A7591" s="9"/>
      <c r="O7591" s="18"/>
      <c r="P7591" s="18"/>
      <c r="Q7591" s="18"/>
      <c r="R7591" s="18"/>
      <c r="S7591" s="18"/>
    </row>
    <row r="7592" spans="1:19" x14ac:dyDescent="0.25">
      <c r="A7592" s="9"/>
      <c r="O7592" s="18"/>
      <c r="P7592" s="18"/>
      <c r="Q7592" s="18"/>
      <c r="R7592" s="18"/>
      <c r="S7592" s="18"/>
    </row>
    <row r="7593" spans="1:19" x14ac:dyDescent="0.25">
      <c r="A7593" s="9"/>
      <c r="O7593" s="18"/>
      <c r="P7593" s="18"/>
      <c r="Q7593" s="18"/>
      <c r="R7593" s="18"/>
      <c r="S7593" s="18"/>
    </row>
    <row r="7594" spans="1:19" x14ac:dyDescent="0.25">
      <c r="A7594" s="9"/>
      <c r="O7594" s="18"/>
      <c r="P7594" s="18"/>
      <c r="Q7594" s="18"/>
      <c r="R7594" s="18"/>
      <c r="S7594" s="18"/>
    </row>
    <row r="7595" spans="1:19" x14ac:dyDescent="0.25">
      <c r="A7595" s="9"/>
      <c r="O7595" s="18"/>
      <c r="P7595" s="18"/>
      <c r="Q7595" s="18"/>
      <c r="R7595" s="18"/>
      <c r="S7595" s="18"/>
    </row>
    <row r="7596" spans="1:19" x14ac:dyDescent="0.25">
      <c r="A7596" s="9"/>
      <c r="O7596" s="18"/>
      <c r="P7596" s="18"/>
      <c r="Q7596" s="18"/>
      <c r="R7596" s="18"/>
      <c r="S7596" s="18"/>
    </row>
    <row r="7597" spans="1:19" x14ac:dyDescent="0.25">
      <c r="A7597" s="9"/>
      <c r="O7597" s="18"/>
      <c r="P7597" s="18"/>
      <c r="Q7597" s="18"/>
      <c r="R7597" s="18"/>
      <c r="S7597" s="18"/>
    </row>
    <row r="7598" spans="1:19" x14ac:dyDescent="0.25">
      <c r="A7598" s="9"/>
      <c r="O7598" s="18"/>
      <c r="P7598" s="18"/>
      <c r="Q7598" s="18"/>
      <c r="R7598" s="18"/>
      <c r="S7598" s="18"/>
    </row>
    <row r="7599" spans="1:19" x14ac:dyDescent="0.25">
      <c r="A7599" s="9"/>
      <c r="O7599" s="18"/>
      <c r="P7599" s="18"/>
      <c r="Q7599" s="18"/>
      <c r="R7599" s="18"/>
      <c r="S7599" s="18"/>
    </row>
    <row r="7600" spans="1:19" x14ac:dyDescent="0.25">
      <c r="A7600" s="9"/>
      <c r="O7600" s="18"/>
      <c r="P7600" s="18"/>
      <c r="Q7600" s="18"/>
      <c r="R7600" s="18"/>
      <c r="S7600" s="18"/>
    </row>
    <row r="7601" spans="1:19" x14ac:dyDescent="0.25">
      <c r="A7601" s="9"/>
      <c r="O7601" s="18"/>
      <c r="P7601" s="18"/>
      <c r="Q7601" s="18"/>
      <c r="R7601" s="18"/>
      <c r="S7601" s="18"/>
    </row>
    <row r="7602" spans="1:19" x14ac:dyDescent="0.25">
      <c r="A7602" s="9"/>
      <c r="O7602" s="18"/>
      <c r="P7602" s="18"/>
      <c r="Q7602" s="18"/>
      <c r="R7602" s="18"/>
      <c r="S7602" s="18"/>
    </row>
    <row r="7603" spans="1:19" x14ac:dyDescent="0.25">
      <c r="A7603" s="9"/>
      <c r="O7603" s="18"/>
      <c r="P7603" s="18"/>
      <c r="Q7603" s="18"/>
      <c r="R7603" s="18"/>
      <c r="S7603" s="18"/>
    </row>
    <row r="7604" spans="1:19" x14ac:dyDescent="0.25">
      <c r="A7604" s="9"/>
      <c r="O7604" s="18"/>
      <c r="P7604" s="18"/>
      <c r="Q7604" s="18"/>
      <c r="R7604" s="18"/>
      <c r="S7604" s="18"/>
    </row>
    <row r="7605" spans="1:19" x14ac:dyDescent="0.25">
      <c r="A7605" s="9"/>
      <c r="O7605" s="18"/>
      <c r="P7605" s="18"/>
      <c r="Q7605" s="18"/>
      <c r="R7605" s="18"/>
      <c r="S7605" s="18"/>
    </row>
    <row r="7606" spans="1:19" x14ac:dyDescent="0.25">
      <c r="A7606" s="9"/>
      <c r="O7606" s="18"/>
      <c r="P7606" s="18"/>
      <c r="Q7606" s="18"/>
      <c r="R7606" s="18"/>
      <c r="S7606" s="18"/>
    </row>
    <row r="7607" spans="1:19" x14ac:dyDescent="0.25">
      <c r="A7607" s="9"/>
      <c r="O7607" s="18"/>
      <c r="P7607" s="18"/>
      <c r="Q7607" s="18"/>
      <c r="R7607" s="18"/>
      <c r="S7607" s="18"/>
    </row>
    <row r="7608" spans="1:19" x14ac:dyDescent="0.25">
      <c r="A7608" s="9"/>
      <c r="O7608" s="18"/>
      <c r="P7608" s="18"/>
      <c r="Q7608" s="18"/>
      <c r="R7608" s="18"/>
      <c r="S7608" s="18"/>
    </row>
    <row r="7609" spans="1:19" x14ac:dyDescent="0.25">
      <c r="A7609" s="9"/>
      <c r="O7609" s="18"/>
      <c r="P7609" s="18"/>
      <c r="Q7609" s="18"/>
      <c r="R7609" s="18"/>
      <c r="S7609" s="18"/>
    </row>
    <row r="7610" spans="1:19" x14ac:dyDescent="0.25">
      <c r="A7610" s="9"/>
      <c r="O7610" s="18"/>
      <c r="P7610" s="18"/>
      <c r="Q7610" s="18"/>
      <c r="R7610" s="18"/>
      <c r="S7610" s="18"/>
    </row>
    <row r="7611" spans="1:19" x14ac:dyDescent="0.25">
      <c r="A7611" s="9"/>
      <c r="O7611" s="18"/>
      <c r="P7611" s="18"/>
      <c r="Q7611" s="18"/>
      <c r="R7611" s="18"/>
      <c r="S7611" s="18"/>
    </row>
    <row r="7612" spans="1:19" x14ac:dyDescent="0.25">
      <c r="A7612" s="9"/>
      <c r="O7612" s="18"/>
      <c r="P7612" s="18"/>
      <c r="Q7612" s="18"/>
      <c r="R7612" s="18"/>
      <c r="S7612" s="18"/>
    </row>
    <row r="7613" spans="1:19" x14ac:dyDescent="0.25">
      <c r="A7613" s="9"/>
      <c r="O7613" s="18"/>
      <c r="P7613" s="18"/>
      <c r="Q7613" s="18"/>
      <c r="R7613" s="18"/>
      <c r="S7613" s="18"/>
    </row>
    <row r="7614" spans="1:19" x14ac:dyDescent="0.25">
      <c r="A7614" s="9"/>
      <c r="O7614" s="18"/>
      <c r="P7614" s="18"/>
      <c r="Q7614" s="18"/>
      <c r="R7614" s="18"/>
      <c r="S7614" s="18"/>
    </row>
    <row r="7615" spans="1:19" x14ac:dyDescent="0.25">
      <c r="A7615" s="9"/>
      <c r="O7615" s="18"/>
      <c r="P7615" s="18"/>
      <c r="Q7615" s="18"/>
      <c r="R7615" s="18"/>
      <c r="S7615" s="18"/>
    </row>
    <row r="7616" spans="1:19" x14ac:dyDescent="0.25">
      <c r="A7616" s="9"/>
      <c r="O7616" s="18"/>
      <c r="P7616" s="18"/>
      <c r="Q7616" s="18"/>
      <c r="R7616" s="18"/>
      <c r="S7616" s="18"/>
    </row>
    <row r="7617" spans="1:19" x14ac:dyDescent="0.25">
      <c r="A7617" s="9"/>
      <c r="O7617" s="18"/>
      <c r="P7617" s="18"/>
      <c r="Q7617" s="18"/>
      <c r="R7617" s="18"/>
      <c r="S7617" s="18"/>
    </row>
    <row r="7618" spans="1:19" x14ac:dyDescent="0.25">
      <c r="A7618" s="9"/>
      <c r="O7618" s="18"/>
      <c r="P7618" s="18"/>
      <c r="Q7618" s="18"/>
      <c r="R7618" s="18"/>
      <c r="S7618" s="18"/>
    </row>
    <row r="7619" spans="1:19" x14ac:dyDescent="0.25">
      <c r="A7619" s="9"/>
      <c r="O7619" s="18"/>
      <c r="P7619" s="18"/>
      <c r="Q7619" s="18"/>
      <c r="R7619" s="18"/>
      <c r="S7619" s="18"/>
    </row>
    <row r="7620" spans="1:19" x14ac:dyDescent="0.25">
      <c r="A7620" s="9"/>
      <c r="O7620" s="18"/>
      <c r="P7620" s="18"/>
      <c r="Q7620" s="18"/>
      <c r="R7620" s="18"/>
      <c r="S7620" s="18"/>
    </row>
    <row r="7621" spans="1:19" x14ac:dyDescent="0.25">
      <c r="A7621" s="9"/>
      <c r="O7621" s="18"/>
      <c r="P7621" s="18"/>
      <c r="Q7621" s="18"/>
      <c r="R7621" s="18"/>
      <c r="S7621" s="18"/>
    </row>
    <row r="7622" spans="1:19" x14ac:dyDescent="0.25">
      <c r="A7622" s="9"/>
      <c r="O7622" s="18"/>
      <c r="P7622" s="18"/>
      <c r="Q7622" s="18"/>
      <c r="R7622" s="18"/>
      <c r="S7622" s="18"/>
    </row>
    <row r="7623" spans="1:19" x14ac:dyDescent="0.25">
      <c r="A7623" s="9"/>
      <c r="O7623" s="18"/>
      <c r="P7623" s="18"/>
      <c r="Q7623" s="18"/>
      <c r="R7623" s="18"/>
      <c r="S7623" s="18"/>
    </row>
    <row r="7624" spans="1:19" x14ac:dyDescent="0.25">
      <c r="A7624" s="9"/>
      <c r="O7624" s="18"/>
      <c r="P7624" s="18"/>
      <c r="Q7624" s="18"/>
      <c r="R7624" s="18"/>
      <c r="S7624" s="18"/>
    </row>
    <row r="7625" spans="1:19" x14ac:dyDescent="0.25">
      <c r="A7625" s="9"/>
      <c r="O7625" s="18"/>
      <c r="P7625" s="18"/>
      <c r="Q7625" s="18"/>
      <c r="R7625" s="18"/>
      <c r="S7625" s="18"/>
    </row>
    <row r="7626" spans="1:19" x14ac:dyDescent="0.25">
      <c r="A7626" s="9"/>
      <c r="O7626" s="18"/>
      <c r="P7626" s="18"/>
      <c r="Q7626" s="18"/>
      <c r="R7626" s="18"/>
      <c r="S7626" s="18"/>
    </row>
    <row r="7627" spans="1:19" x14ac:dyDescent="0.25">
      <c r="A7627" s="9"/>
      <c r="O7627" s="18"/>
      <c r="P7627" s="18"/>
      <c r="Q7627" s="18"/>
      <c r="R7627" s="18"/>
      <c r="S7627" s="18"/>
    </row>
    <row r="7628" spans="1:19" x14ac:dyDescent="0.25">
      <c r="A7628" s="9"/>
      <c r="O7628" s="18"/>
      <c r="P7628" s="18"/>
      <c r="Q7628" s="18"/>
      <c r="R7628" s="18"/>
      <c r="S7628" s="18"/>
    </row>
    <row r="7629" spans="1:19" x14ac:dyDescent="0.25">
      <c r="A7629" s="9"/>
      <c r="O7629" s="18"/>
      <c r="P7629" s="18"/>
      <c r="Q7629" s="18"/>
      <c r="R7629" s="18"/>
      <c r="S7629" s="18"/>
    </row>
    <row r="7630" spans="1:19" x14ac:dyDescent="0.25">
      <c r="A7630" s="9"/>
      <c r="O7630" s="18"/>
      <c r="P7630" s="18"/>
      <c r="Q7630" s="18"/>
      <c r="R7630" s="18"/>
      <c r="S7630" s="18"/>
    </row>
    <row r="7631" spans="1:19" x14ac:dyDescent="0.25">
      <c r="A7631" s="9"/>
      <c r="O7631" s="18"/>
      <c r="P7631" s="18"/>
      <c r="Q7631" s="18"/>
      <c r="R7631" s="18"/>
      <c r="S7631" s="18"/>
    </row>
    <row r="7632" spans="1:19" x14ac:dyDescent="0.25">
      <c r="A7632" s="9"/>
      <c r="O7632" s="18"/>
      <c r="P7632" s="18"/>
      <c r="Q7632" s="18"/>
      <c r="R7632" s="18"/>
      <c r="S7632" s="18"/>
    </row>
    <row r="7633" spans="1:23" x14ac:dyDescent="0.25">
      <c r="A7633" s="9"/>
      <c r="O7633" s="18"/>
      <c r="P7633" s="18"/>
      <c r="Q7633" s="18"/>
      <c r="R7633" s="18"/>
      <c r="S7633" s="18"/>
    </row>
    <row r="7634" spans="1:23" x14ac:dyDescent="0.25">
      <c r="A7634" s="9"/>
      <c r="O7634" s="18"/>
      <c r="P7634" s="18"/>
      <c r="Q7634" s="18"/>
      <c r="R7634" s="18"/>
      <c r="S7634" s="18"/>
    </row>
    <row r="7635" spans="1:23" x14ac:dyDescent="0.25">
      <c r="A7635" s="9"/>
      <c r="O7635" s="18"/>
      <c r="P7635" s="18"/>
      <c r="Q7635" s="18"/>
      <c r="R7635" s="18"/>
      <c r="S7635" s="18"/>
    </row>
    <row r="7636" spans="1:23" x14ac:dyDescent="0.25">
      <c r="A7636" s="9"/>
      <c r="O7636" s="18"/>
      <c r="P7636" s="18"/>
      <c r="Q7636" s="18"/>
      <c r="R7636" s="18"/>
      <c r="S7636" s="18"/>
    </row>
    <row r="7637" spans="1:23" x14ac:dyDescent="0.25">
      <c r="A7637" s="9"/>
      <c r="O7637" s="18"/>
      <c r="P7637" s="18"/>
      <c r="Q7637" s="18"/>
      <c r="R7637" s="18"/>
      <c r="S7637" s="18"/>
    </row>
    <row r="7638" spans="1:23" x14ac:dyDescent="0.25">
      <c r="A7638" s="9"/>
      <c r="O7638" s="18"/>
      <c r="P7638" s="18"/>
      <c r="Q7638" s="18"/>
      <c r="R7638" s="18"/>
      <c r="S7638" s="18"/>
    </row>
    <row r="7639" spans="1:23" x14ac:dyDescent="0.25">
      <c r="A7639" s="9"/>
      <c r="O7639" s="18"/>
      <c r="P7639" s="18"/>
      <c r="Q7639" s="18"/>
      <c r="R7639" s="18"/>
      <c r="S7639" s="18"/>
    </row>
    <row r="7640" spans="1:23" x14ac:dyDescent="0.25">
      <c r="A7640" s="9"/>
      <c r="O7640" s="18"/>
      <c r="P7640" s="18"/>
      <c r="Q7640" s="18"/>
      <c r="R7640" s="18"/>
      <c r="S7640" s="18"/>
    </row>
    <row r="7641" spans="1:23" x14ac:dyDescent="0.25">
      <c r="O7641" s="41"/>
      <c r="P7641" s="41"/>
      <c r="Q7641" s="41"/>
      <c r="R7641" s="41"/>
      <c r="S7641" s="41"/>
    </row>
    <row r="7642" spans="1:23" x14ac:dyDescent="0.25">
      <c r="O7642" s="41"/>
      <c r="P7642" s="41"/>
      <c r="Q7642" s="41"/>
      <c r="R7642" s="41"/>
      <c r="S7642" s="41"/>
    </row>
    <row r="7643" spans="1:23" ht="18" x14ac:dyDescent="0.35">
      <c r="O7643" s="41"/>
      <c r="P7643" s="41"/>
      <c r="Q7643" s="41"/>
      <c r="R7643" s="41"/>
      <c r="S7643" s="41"/>
      <c r="V7643" s="118"/>
      <c r="W7643" s="118"/>
    </row>
    <row r="7645" spans="1:23" x14ac:dyDescent="0.25">
      <c r="V7645" s="40"/>
    </row>
  </sheetData>
  <autoFilter ref="A7:AB697" xr:uid="{00000000-0001-0000-0100-000000000000}"/>
  <sortState xmlns:xlrd2="http://schemas.microsoft.com/office/spreadsheetml/2017/richdata2" ref="A408:V448">
    <sortCondition ref="C408:C448"/>
    <sortCondition ref="D408:D448"/>
    <sortCondition ref="E408:E448"/>
    <sortCondition ref="G408:G448"/>
    <sortCondition ref="H408:H448"/>
    <sortCondition ref="I408:I448"/>
  </sortState>
  <mergeCells count="21">
    <mergeCell ref="I4:I6"/>
    <mergeCell ref="J4:J6"/>
    <mergeCell ref="F3:F6"/>
    <mergeCell ref="K4:K6"/>
    <mergeCell ref="G3:H5"/>
    <mergeCell ref="A2:V2"/>
    <mergeCell ref="V3:V6"/>
    <mergeCell ref="U3:U6"/>
    <mergeCell ref="N3:N6"/>
    <mergeCell ref="C3:E3"/>
    <mergeCell ref="C4:C6"/>
    <mergeCell ref="D4:D6"/>
    <mergeCell ref="E4:E6"/>
    <mergeCell ref="T3:T6"/>
    <mergeCell ref="B3:B6"/>
    <mergeCell ref="K3:M3"/>
    <mergeCell ref="L4:L6"/>
    <mergeCell ref="M4:M6"/>
    <mergeCell ref="A3:A6"/>
    <mergeCell ref="I3:J3"/>
    <mergeCell ref="O3:S5"/>
  </mergeCells>
  <phoneticPr fontId="24" type="noConversion"/>
  <printOptions horizontalCentered="1" verticalCentered="1"/>
  <pageMargins left="0.31496062992125984" right="0.31496062992125984" top="0.15748031496062992" bottom="0.35433070866141736" header="0.31496062992125984" footer="0.31496062992125984"/>
  <pageSetup paperSize="8" scale="65" fitToHeight="0" orientation="portrait" r:id="rId1"/>
  <customProperties>
    <customPr name="_pios_id" r:id="rId2"/>
  </customProperties>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66"/>
  <sheetViews>
    <sheetView view="pageBreakPreview" topLeftCell="A334" zoomScale="120" zoomScaleNormal="100" zoomScaleSheetLayoutView="120" zoomScalePageLayoutView="90" workbookViewId="0">
      <selection activeCell="E347" sqref="E347"/>
    </sheetView>
  </sheetViews>
  <sheetFormatPr baseColWidth="10" defaultColWidth="11.44140625" defaultRowHeight="14.4" x14ac:dyDescent="0.3"/>
  <cols>
    <col min="1" max="1" width="13.88671875" style="1" customWidth="1"/>
    <col min="2" max="3" width="4.88671875" style="1" hidden="1" customWidth="1"/>
    <col min="4" max="4" width="11.33203125" style="1" customWidth="1"/>
    <col min="5" max="5" width="12.44140625" style="1" customWidth="1"/>
    <col min="6" max="6" width="110.44140625" customWidth="1"/>
  </cols>
  <sheetData>
    <row r="1" spans="1:8" ht="18" x14ac:dyDescent="0.35">
      <c r="A1" s="545"/>
      <c r="B1" s="546"/>
      <c r="C1" s="546"/>
      <c r="D1" s="546"/>
      <c r="E1" s="546"/>
      <c r="F1" s="547"/>
    </row>
    <row r="2" spans="1:8" ht="18" x14ac:dyDescent="0.35">
      <c r="A2" s="137"/>
      <c r="F2" s="331" t="s">
        <v>2833</v>
      </c>
    </row>
    <row r="3" spans="1:8" ht="18" x14ac:dyDescent="0.35">
      <c r="A3" s="548"/>
      <c r="B3" s="59"/>
      <c r="C3" s="59"/>
      <c r="D3" s="80"/>
      <c r="E3" s="80"/>
      <c r="F3" s="59"/>
      <c r="G3" s="710" t="s">
        <v>0</v>
      </c>
      <c r="H3" s="710"/>
    </row>
    <row r="4" spans="1:8" ht="16.2" thickBot="1" x14ac:dyDescent="0.35">
      <c r="A4" s="549"/>
      <c r="B4" s="31"/>
      <c r="C4" s="31"/>
      <c r="D4" s="31"/>
      <c r="E4" s="31"/>
      <c r="F4" s="30"/>
    </row>
    <row r="5" spans="1:8" ht="16.5" customHeight="1" thickBot="1" x14ac:dyDescent="0.35">
      <c r="A5" s="549"/>
      <c r="B5" s="712" t="s">
        <v>167</v>
      </c>
      <c r="C5" s="713"/>
      <c r="D5" s="712" t="s">
        <v>2789</v>
      </c>
      <c r="E5" s="713"/>
      <c r="F5" s="30"/>
      <c r="G5" s="711" t="s">
        <v>1</v>
      </c>
      <c r="H5" s="711"/>
    </row>
    <row r="6" spans="1:8" ht="21" customHeight="1" thickBot="1" x14ac:dyDescent="0.35">
      <c r="A6" s="714" t="s">
        <v>96</v>
      </c>
      <c r="B6" s="716" t="s">
        <v>2</v>
      </c>
      <c r="C6" s="717"/>
      <c r="D6" s="716" t="s">
        <v>136</v>
      </c>
      <c r="E6" s="716" t="s">
        <v>156</v>
      </c>
      <c r="F6" s="720" t="s">
        <v>3</v>
      </c>
      <c r="G6" s="708" t="s">
        <v>2832</v>
      </c>
      <c r="H6" s="709"/>
    </row>
    <row r="7" spans="1:8" ht="39" customHeight="1" thickBot="1" x14ac:dyDescent="0.35">
      <c r="A7" s="715"/>
      <c r="B7" s="718"/>
      <c r="C7" s="719"/>
      <c r="D7" s="718"/>
      <c r="E7" s="718"/>
      <c r="F7" s="721"/>
      <c r="G7" s="515" t="s">
        <v>4</v>
      </c>
      <c r="H7" s="200" t="s">
        <v>5</v>
      </c>
    </row>
    <row r="8" spans="1:8" ht="15" customHeight="1" x14ac:dyDescent="0.3">
      <c r="A8" s="67"/>
      <c r="B8" s="129"/>
      <c r="C8" s="130"/>
      <c r="D8" s="129"/>
      <c r="E8" s="238"/>
      <c r="F8" s="3"/>
      <c r="G8" s="516"/>
      <c r="H8" s="158"/>
    </row>
    <row r="9" spans="1:8" ht="15.75" customHeight="1" x14ac:dyDescent="0.3">
      <c r="A9" s="67"/>
      <c r="B9" s="131"/>
      <c r="C9" s="122"/>
      <c r="D9" s="131"/>
      <c r="E9" s="239"/>
      <c r="F9" s="3"/>
      <c r="G9" s="94"/>
      <c r="H9" s="58"/>
    </row>
    <row r="10" spans="1:8" ht="40.200000000000003" customHeight="1" x14ac:dyDescent="0.3">
      <c r="A10" s="67"/>
      <c r="B10" s="131"/>
      <c r="C10" s="122"/>
      <c r="D10" s="131"/>
      <c r="E10" s="239"/>
      <c r="F10" s="157" t="s">
        <v>6</v>
      </c>
      <c r="G10" s="94"/>
      <c r="H10" s="58"/>
    </row>
    <row r="11" spans="1:8" x14ac:dyDescent="0.3">
      <c r="A11" s="67"/>
      <c r="B11" s="131"/>
      <c r="C11" s="122"/>
      <c r="D11" s="131"/>
      <c r="E11" s="239"/>
      <c r="F11" s="3"/>
      <c r="G11" s="94"/>
      <c r="H11" s="58"/>
    </row>
    <row r="12" spans="1:8" x14ac:dyDescent="0.3">
      <c r="A12" s="67"/>
      <c r="B12" s="131"/>
      <c r="C12" s="122"/>
      <c r="D12" s="131"/>
      <c r="E12" s="239"/>
      <c r="F12" s="3"/>
      <c r="G12" s="94"/>
      <c r="H12" s="58"/>
    </row>
    <row r="13" spans="1:8" ht="34.950000000000003" customHeight="1" x14ac:dyDescent="0.3">
      <c r="A13" s="67"/>
      <c r="B13" s="131"/>
      <c r="C13" s="122"/>
      <c r="D13" s="131"/>
      <c r="E13" s="239"/>
      <c r="F13" s="138" t="s">
        <v>7</v>
      </c>
      <c r="G13" s="94"/>
      <c r="H13" s="58"/>
    </row>
    <row r="14" spans="1:8" ht="18" x14ac:dyDescent="0.3">
      <c r="A14" s="67"/>
      <c r="B14" s="131"/>
      <c r="C14" s="122"/>
      <c r="D14" s="131"/>
      <c r="E14" s="239"/>
      <c r="F14" s="4"/>
      <c r="G14" s="94"/>
      <c r="H14" s="58"/>
    </row>
    <row r="15" spans="1:8" ht="34.950000000000003" customHeight="1" x14ac:dyDescent="0.3">
      <c r="A15" s="67"/>
      <c r="B15" s="132"/>
      <c r="C15" s="123"/>
      <c r="D15" s="132"/>
      <c r="E15" s="240"/>
      <c r="F15" s="33" t="s">
        <v>8</v>
      </c>
      <c r="G15" s="94"/>
      <c r="H15" s="58"/>
    </row>
    <row r="16" spans="1:8" x14ac:dyDescent="0.3">
      <c r="A16" s="67"/>
      <c r="B16" s="132"/>
      <c r="C16" s="123"/>
      <c r="D16" s="132"/>
      <c r="E16" s="240"/>
      <c r="F16" s="3"/>
      <c r="G16" s="94"/>
      <c r="H16" s="58"/>
    </row>
    <row r="17" spans="1:8" x14ac:dyDescent="0.3">
      <c r="A17" s="133"/>
      <c r="B17" s="132"/>
      <c r="C17" s="123"/>
      <c r="D17" s="132"/>
      <c r="E17" s="240"/>
      <c r="F17" s="3"/>
      <c r="G17" s="94"/>
      <c r="H17" s="58"/>
    </row>
    <row r="18" spans="1:8" ht="57.6" x14ac:dyDescent="0.3">
      <c r="A18" s="133" t="str">
        <f>'GLOBAL Ministres '!A282</f>
        <v>CO</v>
      </c>
      <c r="B18" s="133">
        <f>'GLOBAL Ministres '!G282</f>
        <v>16</v>
      </c>
      <c r="C18" s="124">
        <f>'GLOBAL Ministres '!H282</f>
        <v>11</v>
      </c>
      <c r="D18" s="133">
        <f>'GLOBAL Ministres '!I282</f>
        <v>91611000</v>
      </c>
      <c r="E18" s="241" t="str">
        <f>'GLOBAL Ministres '!J282</f>
        <v>902.010</v>
      </c>
      <c r="F18" s="27" t="str">
        <f>'GLOBAL Ministres '!N282</f>
        <v>Taxes sur le déversement des eaux usées, sur les charges environnementales et sur les prélèvements d'eau souterraine potabilisable, redevances et contributions de prélèvement sur les prises d'eau perçues en vertu du Code de l'eau - Frais à refacturer (recettes affectées au Fonds pour la protection de l'Environnement, section protection des eaux : AB 075.001, programme 15.075, division organique 15)</v>
      </c>
      <c r="G18" s="108">
        <f>'GLOBAL Ministres '!V282</f>
        <v>0</v>
      </c>
      <c r="H18" s="58"/>
    </row>
    <row r="19" spans="1:8" ht="28.8" x14ac:dyDescent="0.3">
      <c r="A19" s="133" t="str">
        <f>'GLOBAL Ministres '!A283</f>
        <v>CO</v>
      </c>
      <c r="B19" s="133">
        <f>'GLOBAL Ministres '!G283</f>
        <v>16</v>
      </c>
      <c r="C19" s="124">
        <f>'GLOBAL Ministres '!H283</f>
        <v>11</v>
      </c>
      <c r="D19" s="133">
        <f>'GLOBAL Ministres '!I283</f>
        <v>91611000</v>
      </c>
      <c r="E19" s="241" t="str">
        <f>'GLOBAL Ministres '!J283</f>
        <v>903.014</v>
      </c>
      <c r="F19" s="27" t="str">
        <f>'GLOBAL Ministres '!N283</f>
        <v>Taxes et redevances perçues en matière de déchets en vertu du décret du 22 mars 2007, y compris une taxe sur la co-incinération - Frais à refacturer (recettes affectées au Fonds pour la gestion des déchets : AB 077.001, programme 15.077, division organique 15)</v>
      </c>
      <c r="G19" s="108">
        <f>'GLOBAL Ministres '!V283</f>
        <v>0</v>
      </c>
      <c r="H19" s="58"/>
    </row>
    <row r="20" spans="1:8" ht="57.6" x14ac:dyDescent="0.3">
      <c r="A20" s="133" t="str">
        <f>'GLOBAL Ministres '!A284</f>
        <v>CO</v>
      </c>
      <c r="B20" s="133">
        <f>'GLOBAL Ministres '!G284</f>
        <v>26</v>
      </c>
      <c r="C20" s="124">
        <f>'GLOBAL Ministres '!H284</f>
        <v>10</v>
      </c>
      <c r="D20" s="133">
        <f>'GLOBAL Ministres '!I284</f>
        <v>92610000</v>
      </c>
      <c r="E20" s="241" t="str">
        <f>'GLOBAL Ministres '!J284</f>
        <v>902.011</v>
      </c>
      <c r="F20" s="27" t="str">
        <f>'GLOBAL Ministres '!N284</f>
        <v>Taxes sur le déversement des eaux usées, sur les charges environnementales et sur les prélèvements d'eau souterraine potabilisable, redevances et contributions de prélèvement sur les prises d'eau perçues en vertu du Code de l'eau - Intérêts de créances fiscales (recettes affectées au Fonds pour la protection de l'Environnement, section protection des eaux : AB 075.001, programme 15.075, division organique 15)</v>
      </c>
      <c r="G20" s="108">
        <f>'GLOBAL Ministres '!V284</f>
        <v>0</v>
      </c>
      <c r="H20" s="517"/>
    </row>
    <row r="21" spans="1:8" ht="43.2" x14ac:dyDescent="0.3">
      <c r="A21" s="133" t="str">
        <f>'GLOBAL Ministres '!A285</f>
        <v>CO</v>
      </c>
      <c r="B21" s="133">
        <f>'GLOBAL Ministres '!G285</f>
        <v>26</v>
      </c>
      <c r="C21" s="124">
        <f>'GLOBAL Ministres '!H285</f>
        <v>10</v>
      </c>
      <c r="D21" s="133">
        <f>'GLOBAL Ministres '!I285</f>
        <v>92610000</v>
      </c>
      <c r="E21" s="241" t="str">
        <f>'GLOBAL Ministres '!J285</f>
        <v>903.015</v>
      </c>
      <c r="F21" s="27" t="str">
        <f>'GLOBAL Ministres '!N285</f>
        <v>Taxes et redevances perçues en matière de déchets en vertu du décret du 22 mars 2007, y compris une taxe sur la co-incinération - Intérêts de créances fiscales (recettes affectées au Fonds pour la gestion des déchets : AB 077.001, programme 15.077, division organique 15)</v>
      </c>
      <c r="G21" s="108">
        <f>'GLOBAL Ministres '!V285</f>
        <v>0</v>
      </c>
      <c r="H21" s="58"/>
    </row>
    <row r="22" spans="1:8" ht="43.2" x14ac:dyDescent="0.3">
      <c r="A22" s="133" t="str">
        <f>'GLOBAL Ministres '!A286</f>
        <v>CO</v>
      </c>
      <c r="B22" s="133">
        <f>'GLOBAL Ministres '!G286</f>
        <v>36</v>
      </c>
      <c r="C22" s="124">
        <f>'GLOBAL Ministres '!H286</f>
        <v>70</v>
      </c>
      <c r="D22" s="133" t="str">
        <f>'GLOBAL Ministres '!I286</f>
        <v>93670000</v>
      </c>
      <c r="E22" s="241" t="str">
        <f>'GLOBAL Ministres '!J286</f>
        <v>902.001</v>
      </c>
      <c r="F22" s="27" t="str">
        <f>'GLOBAL Ministres '!N286</f>
        <v>Taxes sur le déversement des eaux usées, sur les charges environnementales et sur les prélèvements d'eau souterraine potabilisable, redevances et contributions de prélèvement sur les prises d'eau perçues en vertu du Code de l'eau (recettes affectées au Fonds pour la protection de l'Environnement, section protection des eaux : AB 075.001, programme 15.075, division organique 15)</v>
      </c>
      <c r="G22" s="108">
        <f>'GLOBAL Ministres '!V286</f>
        <v>0</v>
      </c>
      <c r="H22" s="533"/>
    </row>
    <row r="23" spans="1:8" ht="57.6" x14ac:dyDescent="0.3">
      <c r="A23" s="133" t="str">
        <f>'GLOBAL Ministres '!A287</f>
        <v>CO</v>
      </c>
      <c r="B23" s="133">
        <f>'GLOBAL Ministres '!G287</f>
        <v>36</v>
      </c>
      <c r="C23" s="124">
        <f>'GLOBAL Ministres '!H287</f>
        <v>70</v>
      </c>
      <c r="D23" s="133" t="str">
        <f>'GLOBAL Ministres '!I287</f>
        <v>93670000</v>
      </c>
      <c r="E23" s="241" t="str">
        <f>'GLOBAL Ministres '!J287</f>
        <v>902.002</v>
      </c>
      <c r="F23" s="27" t="str">
        <f>'GLOBAL Ministres '!N287</f>
        <v>Taxes et redevances perçues en vertu du décret du 11 mars 1999 relatif au permis d'environnement et de l'arrêté du Gouvernement wallon du 4 juillet 2002 relatif à la procédure et à diverses mesures d’exécution du décret du 11 mars 1999 relatif au permis d’environnement (recettes affectées au Fonds pour la protection de l'Environnement : AB 075.001, programme 15.075, division organique 15)</v>
      </c>
      <c r="G23" s="108">
        <f>'GLOBAL Ministres '!V287</f>
        <v>0</v>
      </c>
      <c r="H23" s="58"/>
    </row>
    <row r="24" spans="1:8" ht="43.2" x14ac:dyDescent="0.3">
      <c r="A24" s="133" t="str">
        <f>'GLOBAL Ministres '!A288</f>
        <v>CO</v>
      </c>
      <c r="B24" s="133">
        <f>'GLOBAL Ministres '!G288</f>
        <v>36</v>
      </c>
      <c r="C24" s="124">
        <f>'GLOBAL Ministres '!H288</f>
        <v>70</v>
      </c>
      <c r="D24" s="133" t="str">
        <f>'GLOBAL Ministres '!I288</f>
        <v>93670000</v>
      </c>
      <c r="E24" s="241" t="str">
        <f>'GLOBAL Ministres '!J288</f>
        <v>903.001</v>
      </c>
      <c r="F24" s="27" t="str">
        <f>'GLOBAL Ministres '!N288</f>
        <v>Taxes et redevances perçues en matière de déchets en vertu du décret du 22 mars 2007, y compris une taxe sur la co-incinération - Taxes sur les déchets  (recettes affectées au Fonds pour la gestion des déchets : AB 077.001, programme 15.077, division organique 15)</v>
      </c>
      <c r="G24" s="108">
        <f>'GLOBAL Ministres '!V288</f>
        <v>0</v>
      </c>
      <c r="H24" s="58"/>
    </row>
    <row r="25" spans="1:8" ht="28.8" x14ac:dyDescent="0.3">
      <c r="A25" s="133" t="str">
        <f>'GLOBAL Ministres '!A289</f>
        <v>CO</v>
      </c>
      <c r="B25" s="133">
        <f>'GLOBAL Ministres '!G289</f>
        <v>36</v>
      </c>
      <c r="C25" s="124">
        <f>'GLOBAL Ministres '!H289</f>
        <v>70</v>
      </c>
      <c r="D25" s="133" t="str">
        <f>'GLOBAL Ministres '!I289</f>
        <v>93670000</v>
      </c>
      <c r="E25" s="241" t="str">
        <f>'GLOBAL Ministres '!J289</f>
        <v>903.002</v>
      </c>
      <c r="F25" s="27" t="str">
        <f>'GLOBAL Ministres '!N289</f>
        <v>Participations des organismes exécutant des obligations de reprise dans le cadre de la gestion des déchets (recettes affectées au Fonds pour la gestion des déchets : AB 077.001, programme 15.077, division organique 15)</v>
      </c>
      <c r="G25" s="108">
        <f>'GLOBAL Ministres '!V289</f>
        <v>0</v>
      </c>
      <c r="H25" s="58"/>
    </row>
    <row r="26" spans="1:8" ht="57.6" x14ac:dyDescent="0.3">
      <c r="A26" s="133" t="str">
        <f>'GLOBAL Ministres '!A290</f>
        <v>CO</v>
      </c>
      <c r="B26" s="133">
        <f>'GLOBAL Ministres '!G290</f>
        <v>38</v>
      </c>
      <c r="C26" s="124">
        <f>'GLOBAL Ministres '!H290</f>
        <v>10</v>
      </c>
      <c r="D26" s="133">
        <f>'GLOBAL Ministres '!I290</f>
        <v>93810000</v>
      </c>
      <c r="E26" s="241" t="str">
        <f>'GLOBAL Ministres '!J290</f>
        <v>902.012</v>
      </c>
      <c r="F26" s="27" t="str">
        <f>'GLOBAL Ministres '!N290</f>
        <v>Taxes sur le déversement des eaux usées, sur les charges environnementales et sur les prélèvements d'eau souterraine potabilisable, redevances et contributions de prélèvement sur les prises d'eau perçues en vertu du Code de l'eau - Amendes aux entreprises (recettes affectées au Fonds pour la protection de l'Environnement, section protection des eaux : AB 075.001, programme 15.075, division organique 15)</v>
      </c>
      <c r="G26" s="108">
        <f>'GLOBAL Ministres '!V290</f>
        <v>0</v>
      </c>
      <c r="H26" s="58"/>
    </row>
    <row r="27" spans="1:8" ht="43.2" x14ac:dyDescent="0.3">
      <c r="A27" s="133" t="str">
        <f>'GLOBAL Ministres '!A291</f>
        <v>CO</v>
      </c>
      <c r="B27" s="133">
        <f>'GLOBAL Ministres '!G291</f>
        <v>38</v>
      </c>
      <c r="C27" s="124">
        <f>'GLOBAL Ministres '!H291</f>
        <v>10</v>
      </c>
      <c r="D27" s="133" t="str">
        <f>'GLOBAL Ministres '!I291</f>
        <v>93810000</v>
      </c>
      <c r="E27" s="241" t="str">
        <f>'GLOBAL Ministres '!J291</f>
        <v>903.012</v>
      </c>
      <c r="F27" s="27" t="str">
        <f>'GLOBAL Ministres '!N291</f>
        <v>Taxes et redevances perçues en matière de déchets en vertu du décret du 22 mars 2007, y compris une taxe sur la co-incinération  - Amendes aux entreprises (recettes affectées au Fonds pour la gestion des déchets : AB 077.001, programme 15.077, division organique 15)</v>
      </c>
      <c r="G27" s="108">
        <f>'GLOBAL Ministres '!V291</f>
        <v>0</v>
      </c>
      <c r="H27" s="58"/>
    </row>
    <row r="28" spans="1:8" ht="34.950000000000003" customHeight="1" x14ac:dyDescent="0.3">
      <c r="A28" s="133" t="str">
        <f>'GLOBAL Ministres '!A309</f>
        <v>CO</v>
      </c>
      <c r="B28" s="133">
        <f>'GLOBAL Ministres '!G309</f>
        <v>38</v>
      </c>
      <c r="C28" s="124">
        <f>'GLOBAL Ministres '!H309</f>
        <v>50</v>
      </c>
      <c r="D28" s="133" t="str">
        <f>'GLOBAL Ministres '!I309</f>
        <v>93850000</v>
      </c>
      <c r="E28" s="243" t="str">
        <f>'GLOBAL Ministres '!J309</f>
        <v>902.003</v>
      </c>
      <c r="F28" s="27" t="str">
        <f>'GLOBAL Ministres '!N309</f>
        <v>Sommes perçues en vertu du décret du 6 mai 2019 relatif à la délinquance environnementale - Ménages (recettes affectées au Fonds pour la protection de l'Environnement : AB 075.001, programme 15.075, division organique 15)</v>
      </c>
      <c r="G28" s="108">
        <f>'GLOBAL Ministres '!V309</f>
        <v>0</v>
      </c>
      <c r="H28" s="533"/>
    </row>
    <row r="29" spans="1:8" x14ac:dyDescent="0.3">
      <c r="A29" s="133"/>
      <c r="B29" s="132"/>
      <c r="C29" s="123"/>
      <c r="D29" s="132"/>
      <c r="E29" s="240"/>
      <c r="F29" s="3"/>
      <c r="G29" s="580"/>
      <c r="H29" s="518"/>
    </row>
    <row r="30" spans="1:8" ht="19.95" customHeight="1" x14ac:dyDescent="0.3">
      <c r="A30" s="67"/>
      <c r="B30" s="132"/>
      <c r="C30" s="123"/>
      <c r="D30" s="132"/>
      <c r="E30" s="240"/>
      <c r="F30" s="6" t="s">
        <v>9</v>
      </c>
      <c r="G30" s="95"/>
      <c r="H30" s="519">
        <f>SUM(G18:G28)</f>
        <v>0</v>
      </c>
    </row>
    <row r="31" spans="1:8" ht="19.95" customHeight="1" x14ac:dyDescent="0.3">
      <c r="A31" s="67"/>
      <c r="B31" s="132"/>
      <c r="C31" s="123"/>
      <c r="D31" s="132"/>
      <c r="E31" s="240"/>
      <c r="F31" s="6" t="s">
        <v>10</v>
      </c>
      <c r="G31" s="95"/>
      <c r="H31" s="543">
        <f>G18+G19+G20+G21+G22+G23+G24+G25+G26+G27+G28</f>
        <v>0</v>
      </c>
    </row>
    <row r="32" spans="1:8" x14ac:dyDescent="0.3">
      <c r="A32" s="67"/>
      <c r="B32" s="132"/>
      <c r="C32" s="123"/>
      <c r="D32" s="132"/>
      <c r="E32" s="240"/>
      <c r="F32" s="3"/>
      <c r="G32" s="94"/>
      <c r="H32" s="58"/>
    </row>
    <row r="33" spans="1:8" ht="35.1" customHeight="1" x14ac:dyDescent="0.3">
      <c r="A33" s="67"/>
      <c r="B33" s="132"/>
      <c r="C33" s="123"/>
      <c r="D33" s="132"/>
      <c r="E33" s="240"/>
      <c r="F33" s="33" t="s">
        <v>11</v>
      </c>
      <c r="G33" s="94"/>
      <c r="H33" s="58"/>
    </row>
    <row r="34" spans="1:8" x14ac:dyDescent="0.3">
      <c r="A34" s="133"/>
      <c r="B34" s="132"/>
      <c r="C34" s="123"/>
      <c r="D34" s="132"/>
      <c r="E34" s="240"/>
      <c r="F34" s="27"/>
      <c r="G34" s="94"/>
      <c r="H34" s="58"/>
    </row>
    <row r="35" spans="1:8" ht="19.95" customHeight="1" x14ac:dyDescent="0.3">
      <c r="A35" s="133" t="str">
        <f>'GLOBAL Ministres '!A163</f>
        <v>DE</v>
      </c>
      <c r="B35" s="133">
        <f>'GLOBAL Ministres '!G163</f>
        <v>26</v>
      </c>
      <c r="C35" s="124">
        <f>'GLOBAL Ministres '!H163</f>
        <v>10</v>
      </c>
      <c r="D35" s="133">
        <f>'GLOBAL Ministres '!I163</f>
        <v>92610000</v>
      </c>
      <c r="E35" s="247" t="str">
        <f>'GLOBAL Ministres '!J163</f>
        <v>901.265</v>
      </c>
      <c r="F35" s="574" t="str">
        <f>'GLOBAL Ministres '!N163</f>
        <v xml:space="preserve">Taxes sur les sites d’activité économique désaffectés - Intérêts de créances fiscales </v>
      </c>
      <c r="G35" s="604">
        <f>'GLOBAL Ministres '!V163</f>
        <v>0</v>
      </c>
      <c r="H35" s="93"/>
    </row>
    <row r="36" spans="1:8" x14ac:dyDescent="0.3">
      <c r="A36" s="133"/>
      <c r="B36" s="132"/>
      <c r="C36" s="123"/>
      <c r="D36" s="132"/>
      <c r="E36" s="240"/>
      <c r="F36" s="3"/>
      <c r="G36" s="94"/>
      <c r="H36" s="517"/>
    </row>
    <row r="37" spans="1:8" ht="19.95" customHeight="1" x14ac:dyDescent="0.3">
      <c r="A37" s="67"/>
      <c r="B37" s="132"/>
      <c r="C37" s="123"/>
      <c r="D37" s="132"/>
      <c r="E37" s="240"/>
      <c r="F37" s="6" t="s">
        <v>12</v>
      </c>
      <c r="G37" s="527"/>
      <c r="H37" s="519">
        <f>G35</f>
        <v>0</v>
      </c>
    </row>
    <row r="38" spans="1:8" ht="19.95" customHeight="1" x14ac:dyDescent="0.3">
      <c r="A38" s="67"/>
      <c r="B38" s="132"/>
      <c r="C38" s="123"/>
      <c r="D38" s="132"/>
      <c r="E38" s="240"/>
      <c r="F38" s="6" t="s">
        <v>10</v>
      </c>
      <c r="G38" s="94"/>
      <c r="H38" s="535">
        <v>0</v>
      </c>
    </row>
    <row r="39" spans="1:8" x14ac:dyDescent="0.3">
      <c r="A39" s="67"/>
      <c r="B39" s="132"/>
      <c r="C39" s="123"/>
      <c r="D39" s="132"/>
      <c r="E39" s="240"/>
      <c r="F39" s="6"/>
      <c r="G39" s="94"/>
      <c r="H39" s="58"/>
    </row>
    <row r="40" spans="1:8" ht="35.1" customHeight="1" x14ac:dyDescent="0.3">
      <c r="A40" s="67"/>
      <c r="B40" s="131"/>
      <c r="C40" s="122"/>
      <c r="D40" s="131"/>
      <c r="E40" s="239"/>
      <c r="F40" s="33" t="s">
        <v>163</v>
      </c>
      <c r="G40" s="94"/>
      <c r="H40" s="58"/>
    </row>
    <row r="41" spans="1:8" x14ac:dyDescent="0.3">
      <c r="A41" s="133"/>
      <c r="B41" s="131"/>
      <c r="C41" s="122"/>
      <c r="D41" s="131"/>
      <c r="E41" s="239"/>
      <c r="F41" s="3"/>
      <c r="G41" s="94"/>
      <c r="H41" s="58"/>
    </row>
    <row r="42" spans="1:8" ht="19.95" customHeight="1" x14ac:dyDescent="0.3">
      <c r="A42" s="133" t="str">
        <f>'GLOBAL Ministres '!A9</f>
        <v>DO</v>
      </c>
      <c r="B42" s="133">
        <f>'GLOBAL Ministres '!G9</f>
        <v>16</v>
      </c>
      <c r="C42" s="124">
        <f>'GLOBAL Ministres '!H9</f>
        <v>11</v>
      </c>
      <c r="D42" s="133">
        <f>'GLOBAL Ministres '!I9</f>
        <v>91611000</v>
      </c>
      <c r="E42" s="526" t="str">
        <f>'GLOBAL Ministres '!J9</f>
        <v>901.276</v>
      </c>
      <c r="F42" s="27" t="str">
        <f>'GLOBAL Ministres '!N9</f>
        <v>Taxes - frais à refacturer aux entreprises</v>
      </c>
      <c r="G42" s="108">
        <f>'GLOBAL Ministres '!V9</f>
        <v>0</v>
      </c>
      <c r="H42" s="58"/>
    </row>
    <row r="43" spans="1:8" ht="19.95" customHeight="1" x14ac:dyDescent="0.3">
      <c r="A43" s="133" t="str">
        <f>'GLOBAL Ministres '!A10</f>
        <v>DO</v>
      </c>
      <c r="B43" s="133">
        <f>'GLOBAL Ministres '!G10</f>
        <v>16</v>
      </c>
      <c r="C43" s="124">
        <f>'GLOBAL Ministres '!H10</f>
        <v>12</v>
      </c>
      <c r="D43" s="133">
        <f>'GLOBAL Ministres '!I10</f>
        <v>91612000</v>
      </c>
      <c r="E43" s="526" t="str">
        <f>'GLOBAL Ministres '!J10</f>
        <v>901.277</v>
      </c>
      <c r="F43" s="27" t="str">
        <f>'GLOBAL Ministres '!N10</f>
        <v>Taxes - frais à refacturer aux ménages</v>
      </c>
      <c r="G43" s="108">
        <f>'GLOBAL Ministres '!V10</f>
        <v>0</v>
      </c>
      <c r="H43" s="58"/>
    </row>
    <row r="44" spans="1:8" ht="19.95" customHeight="1" x14ac:dyDescent="0.3">
      <c r="A44" s="133" t="str">
        <f>'GLOBAL Ministres '!A11</f>
        <v>DO</v>
      </c>
      <c r="B44" s="133">
        <f>'GLOBAL Ministres '!G11</f>
        <v>26</v>
      </c>
      <c r="C44" s="124">
        <f>'GLOBAL Ministres '!H11</f>
        <v>10</v>
      </c>
      <c r="D44" s="133" t="str">
        <f>'GLOBAL Ministres '!I11</f>
        <v>92610000</v>
      </c>
      <c r="E44" s="526" t="str">
        <f>'GLOBAL Ministres '!J11</f>
        <v>901.220</v>
      </c>
      <c r="F44" s="27" t="str">
        <f>'GLOBAL Ministres '!N11</f>
        <v>Intérêts de créances fiscales</v>
      </c>
      <c r="G44" s="108">
        <f>'GLOBAL Ministres '!V11</f>
        <v>0</v>
      </c>
      <c r="H44" s="58"/>
    </row>
    <row r="45" spans="1:8" ht="25.2" customHeight="1" x14ac:dyDescent="0.3">
      <c r="A45" s="133" t="str">
        <f>'GLOBAL Ministres '!A12</f>
        <v>DO</v>
      </c>
      <c r="B45" s="133">
        <f>'GLOBAL Ministres '!G12</f>
        <v>36</v>
      </c>
      <c r="C45" s="124">
        <f>'GLOBAL Ministres '!H12</f>
        <v>40</v>
      </c>
      <c r="D45" s="133" t="str">
        <f>'GLOBAL Ministres '!I12</f>
        <v>93640000</v>
      </c>
      <c r="E45" s="526" t="str">
        <f>'GLOBAL Ministres '!J12</f>
        <v>901.002</v>
      </c>
      <c r="F45" s="27" t="str">
        <f>'GLOBAL Ministres '!N12</f>
        <v>Droits d'enregistrement sur les transmissions à titre onéreux de biens immeubles</v>
      </c>
      <c r="G45" s="108">
        <f>'GLOBAL Ministres '!V12</f>
        <v>0</v>
      </c>
      <c r="H45" s="58"/>
    </row>
    <row r="46" spans="1:8" ht="19.95" customHeight="1" x14ac:dyDescent="0.3">
      <c r="A46" s="133" t="str">
        <f>'GLOBAL Ministres '!A13</f>
        <v>DO</v>
      </c>
      <c r="B46" s="133">
        <f>'GLOBAL Ministres '!G13</f>
        <v>36</v>
      </c>
      <c r="C46" s="124">
        <f>'GLOBAL Ministres '!H13</f>
        <v>40</v>
      </c>
      <c r="D46" s="133" t="str">
        <f>'GLOBAL Ministres '!I13</f>
        <v>93640000</v>
      </c>
      <c r="E46" s="526" t="str">
        <f>'GLOBAL Ministres '!J13</f>
        <v>901.003</v>
      </c>
      <c r="F46" s="27" t="str">
        <f>'GLOBAL Ministres '!N13</f>
        <v>Droits d'enregistrement sur la constitution d'une hypothèque sur un bien immeuble situé en Belgique</v>
      </c>
      <c r="G46" s="108">
        <f>'GLOBAL Ministres '!V13</f>
        <v>0</v>
      </c>
      <c r="H46" s="58"/>
    </row>
    <row r="47" spans="1:8" ht="33" customHeight="1" x14ac:dyDescent="0.3">
      <c r="A47" s="133" t="str">
        <f>'GLOBAL Ministres '!A14</f>
        <v>DO</v>
      </c>
      <c r="B47" s="133">
        <f>'GLOBAL Ministres '!G14</f>
        <v>36</v>
      </c>
      <c r="C47" s="124">
        <f>'GLOBAL Ministres '!H14</f>
        <v>40</v>
      </c>
      <c r="D47" s="133" t="str">
        <f>'GLOBAL Ministres '!I14</f>
        <v>93640000</v>
      </c>
      <c r="E47" s="526" t="str">
        <f>'GLOBAL Ministres '!J14</f>
        <v>901.004</v>
      </c>
      <c r="F47" s="27" t="str">
        <f>'GLOBAL Ministres '!N14</f>
        <v>Droits d'enregistrement sur les partages partiels ou totaux de biens immeubles situés en Belgique, les cessions à titre onéreux entre copropriétaires, de parties indivises de tels biens</v>
      </c>
      <c r="G47" s="108">
        <f>'GLOBAL Ministres '!V14</f>
        <v>0</v>
      </c>
      <c r="H47" s="58"/>
    </row>
    <row r="48" spans="1:8" ht="19.95" customHeight="1" x14ac:dyDescent="0.3">
      <c r="A48" s="133" t="str">
        <f>'GLOBAL Ministres '!A15</f>
        <v>DO</v>
      </c>
      <c r="B48" s="133">
        <f>'GLOBAL Ministres '!G15</f>
        <v>36</v>
      </c>
      <c r="C48" s="124">
        <f>'GLOBAL Ministres '!H15</f>
        <v>40</v>
      </c>
      <c r="D48" s="133" t="str">
        <f>'GLOBAL Ministres '!I15</f>
        <v>93640000</v>
      </c>
      <c r="E48" s="526" t="str">
        <f>'GLOBAL Ministres '!J15</f>
        <v>901.005</v>
      </c>
      <c r="F48" s="27" t="str">
        <f>'GLOBAL Ministres '!N15</f>
        <v>Droits d'enregistrement sur les donations entre vifs de biens meubles ou immeubles</v>
      </c>
      <c r="G48" s="108">
        <f>'GLOBAL Ministres '!V15</f>
        <v>0</v>
      </c>
      <c r="H48" s="58"/>
    </row>
    <row r="49" spans="1:8" ht="19.95" customHeight="1" x14ac:dyDescent="0.3">
      <c r="A49" s="133" t="str">
        <f>'GLOBAL Ministres '!A167</f>
        <v>DE</v>
      </c>
      <c r="B49" s="133">
        <f>'GLOBAL Ministres '!G167</f>
        <v>36</v>
      </c>
      <c r="C49" s="124">
        <f>'GLOBAL Ministres '!H167</f>
        <v>60</v>
      </c>
      <c r="D49" s="133" t="str">
        <f>'GLOBAL Ministres '!I167</f>
        <v>93660000</v>
      </c>
      <c r="E49" s="526" t="str">
        <f>'GLOBAL Ministres '!J167</f>
        <v>901.006</v>
      </c>
      <c r="F49" s="27" t="str">
        <f>'GLOBAL Ministres '!N167</f>
        <v>Taxe de circulation sur les véhicules automobiles</v>
      </c>
      <c r="G49" s="108">
        <f>'GLOBAL Ministres '!V167</f>
        <v>0</v>
      </c>
      <c r="H49" s="58"/>
    </row>
    <row r="50" spans="1:8" ht="19.95" customHeight="1" x14ac:dyDescent="0.3">
      <c r="A50" s="133" t="str">
        <f>'GLOBAL Ministres '!A168</f>
        <v>DE</v>
      </c>
      <c r="B50" s="133">
        <f>'GLOBAL Ministres '!G168</f>
        <v>36</v>
      </c>
      <c r="C50" s="124">
        <f>'GLOBAL Ministres '!H168</f>
        <v>60</v>
      </c>
      <c r="D50" s="133" t="str">
        <f>'GLOBAL Ministres '!I168</f>
        <v>93660000</v>
      </c>
      <c r="E50" s="526" t="str">
        <f>'GLOBAL Ministres '!J168</f>
        <v>901.007</v>
      </c>
      <c r="F50" s="27" t="str">
        <f>'GLOBAL Ministres '!N168</f>
        <v>Taxe de mise en circulation (y compris eco-malus)</v>
      </c>
      <c r="G50" s="108">
        <f>'GLOBAL Ministres '!V168</f>
        <v>0</v>
      </c>
      <c r="H50" s="58"/>
    </row>
    <row r="51" spans="1:8" ht="19.95" customHeight="1" x14ac:dyDescent="0.3">
      <c r="A51" s="133" t="str">
        <f>'GLOBAL Ministres '!A16</f>
        <v>DO</v>
      </c>
      <c r="B51" s="133">
        <f>'GLOBAL Ministres '!G16</f>
        <v>36</v>
      </c>
      <c r="C51" s="124">
        <f>'GLOBAL Ministres '!H16</f>
        <v>80</v>
      </c>
      <c r="D51" s="133" t="str">
        <f>'GLOBAL Ministres '!I16</f>
        <v>93680000</v>
      </c>
      <c r="E51" s="526" t="str">
        <f>'GLOBAL Ministres '!J16</f>
        <v>901.008</v>
      </c>
      <c r="F51" s="27" t="str">
        <f>'GLOBAL Ministres '!N16</f>
        <v>Taxes sur les logements abandonnés</v>
      </c>
      <c r="G51" s="108">
        <f>'GLOBAL Ministres '!V16</f>
        <v>0</v>
      </c>
      <c r="H51" s="58"/>
    </row>
    <row r="52" spans="1:8" ht="19.95" customHeight="1" x14ac:dyDescent="0.3">
      <c r="A52" s="133" t="str">
        <f>'GLOBAL Ministres '!A17</f>
        <v>DO</v>
      </c>
      <c r="B52" s="133">
        <f>'GLOBAL Ministres '!G17</f>
        <v>36</v>
      </c>
      <c r="C52" s="124">
        <f>'GLOBAL Ministres '!H17</f>
        <v>90</v>
      </c>
      <c r="D52" s="133" t="str">
        <f>'GLOBAL Ministres '!I17</f>
        <v>93690000</v>
      </c>
      <c r="E52" s="526" t="str">
        <f>'GLOBAL Ministres '!J17</f>
        <v>901.009</v>
      </c>
      <c r="F52" s="27" t="str">
        <f>'GLOBAL Ministres '!N17</f>
        <v>Taxe sur les jeux et paris</v>
      </c>
      <c r="G52" s="108">
        <f>'GLOBAL Ministres '!V17</f>
        <v>0</v>
      </c>
      <c r="H52" s="58"/>
    </row>
    <row r="53" spans="1:8" ht="19.95" customHeight="1" x14ac:dyDescent="0.3">
      <c r="A53" s="133" t="str">
        <f>'GLOBAL Ministres '!A18</f>
        <v>DO</v>
      </c>
      <c r="B53" s="133">
        <f>'GLOBAL Ministres '!G18</f>
        <v>36</v>
      </c>
      <c r="C53" s="124">
        <f>'GLOBAL Ministres '!H18</f>
        <v>90</v>
      </c>
      <c r="D53" s="133" t="str">
        <f>'GLOBAL Ministres '!I18</f>
        <v>93690000</v>
      </c>
      <c r="E53" s="526" t="str">
        <f>'GLOBAL Ministres '!J18</f>
        <v>901.010</v>
      </c>
      <c r="F53" s="27" t="str">
        <f>'GLOBAL Ministres '!N18</f>
        <v>Taxe sur les appareils automatiques de divertissement</v>
      </c>
      <c r="G53" s="108">
        <f>'GLOBAL Ministres '!V18</f>
        <v>0</v>
      </c>
      <c r="H53" s="58"/>
    </row>
    <row r="54" spans="1:8" ht="19.95" customHeight="1" thickBot="1" x14ac:dyDescent="0.35">
      <c r="A54" s="582" t="str">
        <f>'GLOBAL Ministres '!A19</f>
        <v>DO</v>
      </c>
      <c r="B54" s="582">
        <f>'GLOBAL Ministres '!G19</f>
        <v>36</v>
      </c>
      <c r="C54" s="588">
        <f>'GLOBAL Ministres '!H19</f>
        <v>90</v>
      </c>
      <c r="D54" s="582" t="str">
        <f>'GLOBAL Ministres '!I19</f>
        <v>93690000</v>
      </c>
      <c r="E54" s="585" t="str">
        <f>'GLOBAL Ministres '!J19</f>
        <v>901.011</v>
      </c>
      <c r="F54" s="586" t="str">
        <f>'GLOBAL Ministres '!N19</f>
        <v>Taxe d'ouverture des débits de boissons fermentées</v>
      </c>
      <c r="G54" s="591">
        <f>'GLOBAL Ministres '!V19</f>
        <v>0</v>
      </c>
      <c r="H54" s="587"/>
    </row>
    <row r="55" spans="1:8" ht="19.95" customHeight="1" x14ac:dyDescent="0.3">
      <c r="A55" s="133" t="str">
        <f>'GLOBAL Ministres '!A20</f>
        <v>DO</v>
      </c>
      <c r="B55" s="133">
        <f>'GLOBAL Ministres '!G20</f>
        <v>36</v>
      </c>
      <c r="C55" s="124">
        <f>'GLOBAL Ministres '!H20</f>
        <v>90</v>
      </c>
      <c r="D55" s="133" t="str">
        <f>'GLOBAL Ministres '!I20</f>
        <v>93690000</v>
      </c>
      <c r="E55" s="526" t="str">
        <f>'GLOBAL Ministres '!J20</f>
        <v>901.012</v>
      </c>
      <c r="F55" s="27" t="str">
        <f>'GLOBAL Ministres '!N20</f>
        <v>Redevance radio et télévision</v>
      </c>
      <c r="G55" s="108">
        <f>'GLOBAL Ministres '!V20</f>
        <v>0</v>
      </c>
      <c r="H55" s="58"/>
    </row>
    <row r="56" spans="1:8" ht="19.95" customHeight="1" x14ac:dyDescent="0.3">
      <c r="A56" s="133" t="str">
        <f>'GLOBAL Ministres '!A21</f>
        <v>DO</v>
      </c>
      <c r="B56" s="133">
        <f>'GLOBAL Ministres '!G21</f>
        <v>36</v>
      </c>
      <c r="C56" s="124">
        <f>'GLOBAL Ministres '!H21</f>
        <v>90</v>
      </c>
      <c r="D56" s="133" t="str">
        <f>'GLOBAL Ministres '!I21</f>
        <v>93690000</v>
      </c>
      <c r="E56" s="526" t="str">
        <f>'GLOBAL Ministres '!J21</f>
        <v>901.013</v>
      </c>
      <c r="F56" s="27" t="str">
        <f>'GLOBAL Ministres '!N21</f>
        <v>Taxes sur les automates</v>
      </c>
      <c r="G56" s="108">
        <f>'GLOBAL Ministres '!V21</f>
        <v>0</v>
      </c>
      <c r="H56" s="58"/>
    </row>
    <row r="57" spans="1:8" ht="19.95" customHeight="1" x14ac:dyDescent="0.3">
      <c r="A57" s="133" t="str">
        <f>'GLOBAL Ministres '!A165</f>
        <v>DE</v>
      </c>
      <c r="B57" s="133">
        <f>'GLOBAL Ministres '!G165</f>
        <v>36</v>
      </c>
      <c r="C57" s="124">
        <f>'GLOBAL Ministres '!H165</f>
        <v>90</v>
      </c>
      <c r="D57" s="133">
        <f>'GLOBAL Ministres '!I165</f>
        <v>93690000</v>
      </c>
      <c r="E57" s="526" t="str">
        <f>'GLOBAL Ministres '!J165</f>
        <v>901.252</v>
      </c>
      <c r="F57" s="27" t="str">
        <f>'GLOBAL Ministres '!N165</f>
        <v>Taxes sur les sites d’activité économique désaffectés</v>
      </c>
      <c r="G57" s="108">
        <f>'GLOBAL Ministres '!V165</f>
        <v>0</v>
      </c>
      <c r="H57" s="607"/>
    </row>
    <row r="58" spans="1:8" ht="19.95" customHeight="1" x14ac:dyDescent="0.3">
      <c r="A58" s="133" t="str">
        <f>'GLOBAL Ministres '!A22</f>
        <v>DO</v>
      </c>
      <c r="B58" s="133">
        <f>'GLOBAL Ministres '!G22</f>
        <v>37</v>
      </c>
      <c r="C58" s="124">
        <f>'GLOBAL Ministres '!H22</f>
        <v>20</v>
      </c>
      <c r="D58" s="133" t="str">
        <f>'GLOBAL Ministres '!I22</f>
        <v>93720000</v>
      </c>
      <c r="E58" s="526" t="str">
        <f>'GLOBAL Ministres '!J22</f>
        <v>901.014</v>
      </c>
      <c r="F58" s="27" t="str">
        <f>'GLOBAL Ministres '!N22</f>
        <v>Précompte immobilier</v>
      </c>
      <c r="G58" s="108">
        <f>'GLOBAL Ministres '!V22</f>
        <v>0</v>
      </c>
      <c r="H58" s="58"/>
    </row>
    <row r="59" spans="1:8" ht="19.95" customHeight="1" x14ac:dyDescent="0.3">
      <c r="A59" s="133" t="str">
        <f>'GLOBAL Ministres '!A23</f>
        <v>DO</v>
      </c>
      <c r="B59" s="133">
        <f>'GLOBAL Ministres '!G23</f>
        <v>38</v>
      </c>
      <c r="C59" s="124">
        <f>'GLOBAL Ministres '!H23</f>
        <v>50</v>
      </c>
      <c r="D59" s="133" t="str">
        <f>'GLOBAL Ministres '!I23</f>
        <v>93850000</v>
      </c>
      <c r="E59" s="526" t="str">
        <f>'GLOBAL Ministres '!J23</f>
        <v>901.015</v>
      </c>
      <c r="F59" s="27" t="str">
        <f>'GLOBAL Ministres '!N23</f>
        <v>Amendes aux ménages relatives aux taxes et impôts régionaux</v>
      </c>
      <c r="G59" s="108">
        <f>'GLOBAL Ministres '!V23</f>
        <v>0</v>
      </c>
      <c r="H59" s="58"/>
    </row>
    <row r="60" spans="1:8" x14ac:dyDescent="0.3">
      <c r="A60" s="67"/>
      <c r="B60" s="132"/>
      <c r="C60" s="123"/>
      <c r="D60" s="132"/>
      <c r="E60" s="240"/>
      <c r="F60" s="3"/>
      <c r="G60" s="96"/>
      <c r="H60" s="79"/>
    </row>
    <row r="61" spans="1:8" ht="19.95" customHeight="1" x14ac:dyDescent="0.3">
      <c r="A61" s="67"/>
      <c r="B61" s="132"/>
      <c r="C61" s="123"/>
      <c r="D61" s="132"/>
      <c r="E61" s="240"/>
      <c r="F61" s="6" t="s">
        <v>13</v>
      </c>
      <c r="G61" s="527"/>
      <c r="H61" s="544">
        <f>SUM(G42:G59)</f>
        <v>0</v>
      </c>
    </row>
    <row r="62" spans="1:8" ht="19.95" customHeight="1" x14ac:dyDescent="0.3">
      <c r="A62" s="67"/>
      <c r="B62" s="132"/>
      <c r="C62" s="123"/>
      <c r="D62" s="132"/>
      <c r="E62" s="240"/>
      <c r="F62" s="6" t="s">
        <v>10</v>
      </c>
      <c r="G62" s="94"/>
      <c r="H62" s="520">
        <v>0</v>
      </c>
    </row>
    <row r="63" spans="1:8" ht="19.95" customHeight="1" x14ac:dyDescent="0.3">
      <c r="A63" s="67"/>
      <c r="B63" s="132"/>
      <c r="C63" s="123"/>
      <c r="D63" s="132"/>
      <c r="E63" s="240"/>
      <c r="F63" s="3"/>
      <c r="G63" s="94"/>
      <c r="H63" s="535"/>
    </row>
    <row r="64" spans="1:8" ht="19.95" customHeight="1" x14ac:dyDescent="0.3">
      <c r="A64" s="67"/>
      <c r="B64" s="132"/>
      <c r="C64" s="123"/>
      <c r="D64" s="132"/>
      <c r="E64" s="240"/>
      <c r="F64" s="7" t="s">
        <v>14</v>
      </c>
      <c r="G64" s="527"/>
      <c r="H64" s="544">
        <f>H30+H37+H61</f>
        <v>0</v>
      </c>
    </row>
    <row r="65" spans="1:8" ht="19.95" customHeight="1" x14ac:dyDescent="0.3">
      <c r="A65" s="67"/>
      <c r="B65" s="132"/>
      <c r="C65" s="123"/>
      <c r="D65" s="132"/>
      <c r="E65" s="240"/>
      <c r="F65" s="7" t="s">
        <v>10</v>
      </c>
      <c r="G65" s="94"/>
      <c r="H65" s="520">
        <f>H31+H38+H62</f>
        <v>0</v>
      </c>
    </row>
    <row r="66" spans="1:8" x14ac:dyDescent="0.3">
      <c r="A66" s="67"/>
      <c r="B66" s="132"/>
      <c r="C66" s="123"/>
      <c r="D66" s="132"/>
      <c r="E66" s="240"/>
      <c r="F66" s="3"/>
      <c r="G66" s="94"/>
      <c r="H66" s="535"/>
    </row>
    <row r="67" spans="1:8" x14ac:dyDescent="0.3">
      <c r="A67" s="67"/>
      <c r="B67" s="132"/>
      <c r="C67" s="123"/>
      <c r="D67" s="132"/>
      <c r="E67" s="240"/>
      <c r="F67" s="7"/>
      <c r="G67" s="94"/>
      <c r="H67" s="58"/>
    </row>
    <row r="68" spans="1:8" ht="34.950000000000003" customHeight="1" x14ac:dyDescent="0.3">
      <c r="A68" s="67"/>
      <c r="B68" s="132"/>
      <c r="C68" s="123"/>
      <c r="D68" s="132"/>
      <c r="E68" s="240"/>
      <c r="F68" s="233" t="s">
        <v>15</v>
      </c>
      <c r="G68" s="94"/>
      <c r="H68" s="58"/>
    </row>
    <row r="69" spans="1:8" ht="10.95" customHeight="1" x14ac:dyDescent="0.3">
      <c r="A69" s="67"/>
      <c r="B69" s="132"/>
      <c r="C69" s="123"/>
      <c r="D69" s="132"/>
      <c r="E69" s="240"/>
      <c r="F69" s="3"/>
      <c r="G69" s="94"/>
      <c r="H69" s="58"/>
    </row>
    <row r="70" spans="1:8" ht="34.950000000000003" customHeight="1" x14ac:dyDescent="0.3">
      <c r="A70" s="67"/>
      <c r="B70" s="132"/>
      <c r="C70" s="123"/>
      <c r="D70" s="132"/>
      <c r="E70" s="240"/>
      <c r="F70" s="33" t="s">
        <v>112</v>
      </c>
      <c r="G70" s="94"/>
      <c r="H70" s="58"/>
    </row>
    <row r="71" spans="1:8" x14ac:dyDescent="0.3">
      <c r="A71" s="133"/>
      <c r="B71" s="132"/>
      <c r="C71" s="123"/>
      <c r="D71" s="132"/>
      <c r="E71" s="240"/>
      <c r="F71" s="3"/>
      <c r="G71" s="94"/>
      <c r="H71" s="58"/>
    </row>
    <row r="72" spans="1:8" ht="34.950000000000003" customHeight="1" x14ac:dyDescent="0.3">
      <c r="A72" s="133" t="str">
        <f>'GLOBAL Ministres '!A24</f>
        <v>DO</v>
      </c>
      <c r="B72" s="133">
        <f>'GLOBAL Ministres '!G24</f>
        <v>16</v>
      </c>
      <c r="C72" s="124">
        <f>'GLOBAL Ministres '!H24</f>
        <v>11</v>
      </c>
      <c r="D72" s="133" t="str">
        <f>'GLOBAL Ministres '!I24</f>
        <v>91611000</v>
      </c>
      <c r="E72" s="243" t="str">
        <f>'GLOBAL Ministres '!J24</f>
        <v>901.127</v>
      </c>
      <c r="F72" s="27" t="str">
        <f>'GLOBAL Ministres '!N24</f>
        <v>Ventes de biens non durables et de services par le secteur des administrations publiques aux entreprises, institutions de crédit, sociétés d’assurance - Cofinancements européens</v>
      </c>
      <c r="G72" s="108">
        <f>'GLOBAL Ministres '!V24</f>
        <v>0</v>
      </c>
      <c r="H72" s="58"/>
    </row>
    <row r="73" spans="1:8" ht="19.95" customHeight="1" x14ac:dyDescent="0.3">
      <c r="A73" s="133" t="str">
        <f>'GLOBAL Ministres '!A25</f>
        <v>DO</v>
      </c>
      <c r="B73" s="133">
        <f>'GLOBAL Ministres '!G25</f>
        <v>16</v>
      </c>
      <c r="C73" s="124">
        <f>'GLOBAL Ministres '!H25</f>
        <v>12</v>
      </c>
      <c r="D73" s="133" t="str">
        <f>'GLOBAL Ministres '!I25</f>
        <v>91612000</v>
      </c>
      <c r="E73" s="243" t="str">
        <f>'GLOBAL Ministres '!J25</f>
        <v>901.017</v>
      </c>
      <c r="F73" s="27" t="str">
        <f>'GLOBAL Ministres '!N25</f>
        <v>Produit d'études et vente de publications dans le domaine des statistiques</v>
      </c>
      <c r="G73" s="108">
        <f>'GLOBAL Ministres '!V25</f>
        <v>0</v>
      </c>
      <c r="H73" s="58"/>
    </row>
    <row r="74" spans="1:8" ht="19.95" customHeight="1" x14ac:dyDescent="0.3">
      <c r="A74" s="133" t="str">
        <f>'GLOBAL Ministres '!A26</f>
        <v>DO</v>
      </c>
      <c r="B74" s="133">
        <f>'GLOBAL Ministres '!G26</f>
        <v>16</v>
      </c>
      <c r="C74" s="124">
        <f>'GLOBAL Ministres '!H26</f>
        <v>12</v>
      </c>
      <c r="D74" s="133" t="str">
        <f>'GLOBAL Ministres '!I26</f>
        <v>91612000</v>
      </c>
      <c r="E74" s="243" t="str">
        <f>'GLOBAL Ministres '!J26</f>
        <v>901.018</v>
      </c>
      <c r="F74" s="27" t="str">
        <f>'GLOBAL Ministres '!N26</f>
        <v>Frais d'inscription à des manifestations organisées par la Région</v>
      </c>
      <c r="G74" s="108">
        <f>'GLOBAL Ministres '!V26</f>
        <v>0</v>
      </c>
      <c r="H74" s="58"/>
    </row>
    <row r="75" spans="1:8" ht="34.950000000000003" customHeight="1" x14ac:dyDescent="0.3">
      <c r="A75" s="133" t="str">
        <f>'GLOBAL Ministres '!A27</f>
        <v>DO</v>
      </c>
      <c r="B75" s="133">
        <f>'GLOBAL Ministres '!G27</f>
        <v>16</v>
      </c>
      <c r="C75" s="124">
        <f>'GLOBAL Ministres '!H27</f>
        <v>12</v>
      </c>
      <c r="D75" s="133" t="str">
        <f>'GLOBAL Ministres '!I27</f>
        <v>91612000</v>
      </c>
      <c r="E75" s="243" t="str">
        <f>'GLOBAL Ministres '!J27</f>
        <v>901.128</v>
      </c>
      <c r="F75" s="27" t="str">
        <f>'GLOBAL Ministres '!N27</f>
        <v>Ventes de biens non durables et de services par le secteur des administrations publiques aux ménages et ASBL au service des ménages  - Cofinancements européens</v>
      </c>
      <c r="G75" s="108">
        <f>'GLOBAL Ministres '!V27</f>
        <v>0</v>
      </c>
      <c r="H75" s="58"/>
    </row>
    <row r="76" spans="1:8" ht="34.950000000000003" customHeight="1" x14ac:dyDescent="0.3">
      <c r="A76" s="133" t="str">
        <f>'GLOBAL Ministres '!A28</f>
        <v>DO</v>
      </c>
      <c r="B76" s="133">
        <f>'GLOBAL Ministres '!G28</f>
        <v>16</v>
      </c>
      <c r="C76" s="124">
        <f>'GLOBAL Ministres '!H28</f>
        <v>20</v>
      </c>
      <c r="D76" s="133" t="str">
        <f>'GLOBAL Ministres '!I28</f>
        <v>91620000</v>
      </c>
      <c r="E76" s="243" t="str">
        <f>'GLOBAL Ministres '!J28</f>
        <v>901.129</v>
      </c>
      <c r="F76" s="27" t="str">
        <f>'GLOBAL Ministres '!N28</f>
        <v>Ventes de biens non durables et de services d’une unité du secteur public à une autre unité du secteur public  - Cofinancements européens</v>
      </c>
      <c r="G76" s="108">
        <f>'GLOBAL Ministres '!V28</f>
        <v>0</v>
      </c>
      <c r="H76" s="58"/>
    </row>
    <row r="77" spans="1:8" ht="19.95" customHeight="1" x14ac:dyDescent="0.3">
      <c r="A77" s="133" t="str">
        <f>'GLOBAL Ministres '!A29</f>
        <v>DO</v>
      </c>
      <c r="B77" s="133">
        <f>'GLOBAL Ministres '!G29</f>
        <v>39</v>
      </c>
      <c r="C77" s="124">
        <f>'GLOBAL Ministres '!H29</f>
        <v>10</v>
      </c>
      <c r="D77" s="133" t="str">
        <f>'GLOBAL Ministres '!I29</f>
        <v>93910000</v>
      </c>
      <c r="E77" s="243" t="str">
        <f>'GLOBAL Ministres '!J29</f>
        <v>901.177</v>
      </c>
      <c r="F77" s="27" t="str">
        <f>'GLOBAL Ministres '!N29</f>
        <v>Transferts de revenus dans le cadre de dépenses préfinancées par l'entité (FRR)</v>
      </c>
      <c r="G77" s="108">
        <f>'GLOBAL Ministres '!V29</f>
        <v>0</v>
      </c>
      <c r="H77" s="58"/>
    </row>
    <row r="78" spans="1:8" ht="34.950000000000003" customHeight="1" x14ac:dyDescent="0.3">
      <c r="A78" s="133" t="str">
        <f>'GLOBAL Ministres '!A31</f>
        <v>DO</v>
      </c>
      <c r="B78" s="133">
        <f>'GLOBAL Ministres '!G31</f>
        <v>49</v>
      </c>
      <c r="C78" s="124">
        <f>'GLOBAL Ministres '!H31</f>
        <v>24</v>
      </c>
      <c r="D78" s="133">
        <f>'GLOBAL Ministres '!I31</f>
        <v>94924000</v>
      </c>
      <c r="E78" s="243" t="str">
        <f>'GLOBAL Ministres '!J31</f>
        <v>901.283</v>
      </c>
      <c r="F78" s="27" t="str">
        <f>'GLOBAL Ministres '!N31</f>
        <v>Recettes en provenance de la Fédération Wallonie-Bruxelles dans le cadre de la loterie nationale</v>
      </c>
      <c r="G78" s="108">
        <f>'GLOBAL Ministres '!V31</f>
        <v>0</v>
      </c>
      <c r="H78" s="58"/>
    </row>
    <row r="79" spans="1:8" x14ac:dyDescent="0.3">
      <c r="A79" s="133"/>
      <c r="B79" s="132"/>
      <c r="C79" s="123"/>
      <c r="D79" s="132"/>
      <c r="E79" s="240"/>
      <c r="F79" s="3"/>
      <c r="G79" s="96"/>
      <c r="H79" s="79"/>
    </row>
    <row r="80" spans="1:8" ht="19.95" customHeight="1" x14ac:dyDescent="0.3">
      <c r="A80" s="67"/>
      <c r="B80" s="132"/>
      <c r="C80" s="123"/>
      <c r="D80" s="132"/>
      <c r="E80" s="240"/>
      <c r="F80" s="6" t="s">
        <v>16</v>
      </c>
      <c r="G80" s="527"/>
      <c r="H80" s="544">
        <f>SUM(G72:G78)</f>
        <v>0</v>
      </c>
    </row>
    <row r="81" spans="1:8" ht="19.95" customHeight="1" x14ac:dyDescent="0.3">
      <c r="A81" s="67"/>
      <c r="B81" s="132"/>
      <c r="C81" s="123"/>
      <c r="D81" s="132"/>
      <c r="E81" s="240"/>
      <c r="F81" s="6" t="s">
        <v>10</v>
      </c>
      <c r="G81" s="94"/>
      <c r="H81" s="520">
        <v>0</v>
      </c>
    </row>
    <row r="82" spans="1:8" x14ac:dyDescent="0.3">
      <c r="A82" s="67"/>
      <c r="B82" s="132"/>
      <c r="C82" s="123"/>
      <c r="D82" s="132"/>
      <c r="E82" s="240"/>
      <c r="F82" s="3"/>
      <c r="G82" s="94"/>
      <c r="H82" s="58"/>
    </row>
    <row r="83" spans="1:8" ht="34.950000000000003" customHeight="1" x14ac:dyDescent="0.3">
      <c r="A83" s="67"/>
      <c r="B83" s="132"/>
      <c r="C83" s="123"/>
      <c r="D83" s="132"/>
      <c r="E83" s="240"/>
      <c r="F83" s="33" t="s">
        <v>2388</v>
      </c>
      <c r="G83" s="94"/>
      <c r="H83" s="58"/>
    </row>
    <row r="84" spans="1:8" x14ac:dyDescent="0.3">
      <c r="A84" s="133"/>
      <c r="B84" s="132"/>
      <c r="C84" s="123"/>
      <c r="D84" s="132"/>
      <c r="E84" s="240"/>
      <c r="F84" s="3"/>
      <c r="G84" s="94"/>
      <c r="H84" s="58"/>
    </row>
    <row r="85" spans="1:8" ht="19.95" customHeight="1" x14ac:dyDescent="0.3">
      <c r="A85" s="133" t="str">
        <f>'GLOBAL Ministres '!A332</f>
        <v>GA</v>
      </c>
      <c r="B85" s="133">
        <f>'GLOBAL Ministres '!G332</f>
        <v>11</v>
      </c>
      <c r="C85" s="124">
        <f>'GLOBAL Ministres '!H332</f>
        <v>11</v>
      </c>
      <c r="D85" s="133" t="str">
        <f>'GLOBAL Ministres '!I332</f>
        <v>91111000</v>
      </c>
      <c r="E85" s="243" t="str">
        <f>'GLOBAL Ministres '!J332</f>
        <v>901.019</v>
      </c>
      <c r="F85" s="27" t="str">
        <f>'GLOBAL Ministres '!N332</f>
        <v>Remboursements en relation avec les dépenses exposées pour les traitements, allocations et charges sociales des agents du SPW</v>
      </c>
      <c r="G85" s="108">
        <f>'GLOBAL Ministres '!V332</f>
        <v>0</v>
      </c>
      <c r="H85" s="58"/>
    </row>
    <row r="86" spans="1:8" ht="19.95" customHeight="1" x14ac:dyDescent="0.3">
      <c r="A86" s="133" t="str">
        <f>'GLOBAL Ministres '!A333</f>
        <v>GA</v>
      </c>
      <c r="B86" s="133">
        <f>'GLOBAL Ministres '!G333</f>
        <v>11</v>
      </c>
      <c r="C86" s="124">
        <f>'GLOBAL Ministres '!H333</f>
        <v>11</v>
      </c>
      <c r="D86" s="133" t="str">
        <f>'GLOBAL Ministres '!I333</f>
        <v>91111000</v>
      </c>
      <c r="E86" s="243" t="str">
        <f>'GLOBAL Ministres '!J333</f>
        <v>901.020</v>
      </c>
      <c r="F86" s="27" t="str">
        <f>'GLOBAL Ministres '!N333</f>
        <v>Remboursement rémunérations cofinancées par l'Europe</v>
      </c>
      <c r="G86" s="108">
        <f>'GLOBAL Ministres '!V333</f>
        <v>0</v>
      </c>
      <c r="H86" s="58"/>
    </row>
    <row r="87" spans="1:8" ht="19.95" customHeight="1" x14ac:dyDescent="0.3">
      <c r="A87" s="133" t="str">
        <f>'GLOBAL Ministres '!A334</f>
        <v>GA</v>
      </c>
      <c r="B87" s="133">
        <f>'GLOBAL Ministres '!G334</f>
        <v>11</v>
      </c>
      <c r="C87" s="124">
        <f>'GLOBAL Ministres '!H334</f>
        <v>11</v>
      </c>
      <c r="D87" s="133" t="str">
        <f>'GLOBAL Ministres '!I334</f>
        <v>91111000</v>
      </c>
      <c r="E87" s="243" t="str">
        <f>'GLOBAL Ministres '!J334</f>
        <v>901.021</v>
      </c>
      <c r="F87" s="27" t="str">
        <f>'GLOBAL Ministres '!N334</f>
        <v xml:space="preserve">Remboursement au SPW des traitements et allocations des Receveurs régionaux </v>
      </c>
      <c r="G87" s="108">
        <f>'GLOBAL Ministres '!V334</f>
        <v>0</v>
      </c>
      <c r="H87" s="58"/>
    </row>
    <row r="88" spans="1:8" ht="19.95" customHeight="1" x14ac:dyDescent="0.3">
      <c r="A88" s="133" t="str">
        <f>'GLOBAL Ministres '!A335</f>
        <v>GA</v>
      </c>
      <c r="B88" s="133">
        <f>'GLOBAL Ministres '!G335</f>
        <v>11</v>
      </c>
      <c r="C88" s="124">
        <f>'GLOBAL Ministres '!H335</f>
        <v>40</v>
      </c>
      <c r="D88" s="133" t="str">
        <f>'GLOBAL Ministres '!I335</f>
        <v>91140000</v>
      </c>
      <c r="E88" s="243" t="str">
        <f>'GLOBAL Ministres '!J335</f>
        <v>901.022</v>
      </c>
      <c r="F88" s="27" t="str">
        <f>'GLOBAL Ministres '!N335</f>
        <v>Cotisation du personnel du SPW à l'achat de titres-repas</v>
      </c>
      <c r="G88" s="108">
        <f>'GLOBAL Ministres '!V335</f>
        <v>0</v>
      </c>
      <c r="H88" s="58"/>
    </row>
    <row r="89" spans="1:8" ht="19.95" customHeight="1" x14ac:dyDescent="0.3">
      <c r="A89" s="133" t="str">
        <f>'GLOBAL Ministres '!A336</f>
        <v>GA</v>
      </c>
      <c r="B89" s="133">
        <f>'GLOBAL Ministres '!G336</f>
        <v>12</v>
      </c>
      <c r="C89" s="124">
        <f>'GLOBAL Ministres '!H336</f>
        <v>11</v>
      </c>
      <c r="D89" s="133" t="str">
        <f>'GLOBAL Ministres '!I336</f>
        <v>91211000</v>
      </c>
      <c r="E89" s="243" t="str">
        <f>'GLOBAL Ministres '!J336</f>
        <v>901.023</v>
      </c>
      <c r="F89" s="27" t="str">
        <f>'GLOBAL Ministres '!N336</f>
        <v>Remboursements dans le cadre des activités des Gouvernements provinciaux</v>
      </c>
      <c r="G89" s="108">
        <f>'GLOBAL Ministres '!V336</f>
        <v>0</v>
      </c>
      <c r="H89" s="58"/>
    </row>
    <row r="90" spans="1:8" ht="19.95" customHeight="1" x14ac:dyDescent="0.3">
      <c r="A90" s="133" t="str">
        <f>'GLOBAL Ministres '!A338</f>
        <v>GA</v>
      </c>
      <c r="B90" s="133">
        <f>'GLOBAL Ministres '!G338</f>
        <v>16</v>
      </c>
      <c r="C90" s="124">
        <f>'GLOBAL Ministres '!H338</f>
        <v>12</v>
      </c>
      <c r="D90" s="133" t="str">
        <f>'GLOBAL Ministres '!I338</f>
        <v>91612000</v>
      </c>
      <c r="E90" s="243" t="str">
        <f>'GLOBAL Ministres '!J338</f>
        <v>901.029</v>
      </c>
      <c r="F90" s="27" t="str">
        <f>'GLOBAL Ministres '!N338</f>
        <v>Produit de la vente de biens non durables et de services</v>
      </c>
      <c r="G90" s="108">
        <f>'GLOBAL Ministres '!V338</f>
        <v>0</v>
      </c>
      <c r="H90" s="58"/>
    </row>
    <row r="91" spans="1:8" ht="19.95" customHeight="1" x14ac:dyDescent="0.3">
      <c r="A91" s="133" t="str">
        <f>'GLOBAL Ministres '!A340</f>
        <v>GA</v>
      </c>
      <c r="B91" s="133">
        <f>'GLOBAL Ministres '!G340</f>
        <v>16</v>
      </c>
      <c r="C91" s="124">
        <f>'GLOBAL Ministres '!H340</f>
        <v>12</v>
      </c>
      <c r="D91" s="133" t="str">
        <f>'GLOBAL Ministres '!I340</f>
        <v>91612000</v>
      </c>
      <c r="E91" s="243" t="str">
        <f>'GLOBAL Ministres '!J340</f>
        <v>901.031</v>
      </c>
      <c r="F91" s="27" t="str">
        <f>'GLOBAL Ministres '!N340</f>
        <v>Produits de la location de biens non spécifiques</v>
      </c>
      <c r="G91" s="108">
        <f>'GLOBAL Ministres '!V340</f>
        <v>0</v>
      </c>
      <c r="H91" s="58"/>
    </row>
    <row r="92" spans="1:8" ht="19.95" customHeight="1" x14ac:dyDescent="0.3">
      <c r="A92" s="133" t="str">
        <f>'GLOBAL Ministres '!A341</f>
        <v>GA</v>
      </c>
      <c r="B92" s="133">
        <f>'GLOBAL Ministres '!G341</f>
        <v>38</v>
      </c>
      <c r="C92" s="124">
        <f>'GLOBAL Ministres '!H341</f>
        <v>10</v>
      </c>
      <c r="D92" s="133">
        <f>'GLOBAL Ministres '!I341</f>
        <v>93810000</v>
      </c>
      <c r="E92" s="243" t="str">
        <f>'GLOBAL Ministres '!J341</f>
        <v>901.208</v>
      </c>
      <c r="F92" s="27" t="str">
        <f>'GLOBAL Ministres '!N341</f>
        <v xml:space="preserve"> Amendes et pénalités perçues dans le cadre de l’exécution des marchés publics</v>
      </c>
      <c r="G92" s="108">
        <f>'GLOBAL Ministres '!V341</f>
        <v>0</v>
      </c>
      <c r="H92" s="58"/>
    </row>
    <row r="93" spans="1:8" ht="19.95" customHeight="1" x14ac:dyDescent="0.3">
      <c r="A93" s="133" t="str">
        <f>'GLOBAL Ministres '!A342</f>
        <v>GA</v>
      </c>
      <c r="B93" s="133">
        <f>'GLOBAL Ministres '!G342</f>
        <v>38</v>
      </c>
      <c r="C93" s="124">
        <f>'GLOBAL Ministres '!H342</f>
        <v>30</v>
      </c>
      <c r="D93" s="133" t="str">
        <f>'GLOBAL Ministres '!I342</f>
        <v>93830000</v>
      </c>
      <c r="E93" s="243" t="str">
        <f>'GLOBAL Ministres '!J342</f>
        <v>901.196</v>
      </c>
      <c r="F93" s="27" t="str">
        <f>'GLOBAL Ministres '!N342</f>
        <v>Autres transferts de revenus des entreprises - Sociétés d'assurances</v>
      </c>
      <c r="G93" s="108">
        <f>'GLOBAL Ministres '!V342</f>
        <v>0</v>
      </c>
      <c r="H93" s="58"/>
    </row>
    <row r="94" spans="1:8" ht="19.95" customHeight="1" x14ac:dyDescent="0.3">
      <c r="A94" s="133" t="str">
        <f>'GLOBAL Ministres '!A343</f>
        <v>GA</v>
      </c>
      <c r="B94" s="133">
        <f>'GLOBAL Ministres '!G343</f>
        <v>39</v>
      </c>
      <c r="C94" s="124">
        <f>'GLOBAL Ministres '!H343</f>
        <v>10</v>
      </c>
      <c r="D94" s="133">
        <f>'GLOBAL Ministres '!I343</f>
        <v>93910000</v>
      </c>
      <c r="E94" s="243" t="str">
        <f>'GLOBAL Ministres '!J343</f>
        <v>901.282</v>
      </c>
      <c r="F94" s="27" t="str">
        <f>'GLOBAL Ministres '!N343</f>
        <v>Transferts de revenus des institutions de l'Union Européenne</v>
      </c>
      <c r="G94" s="108">
        <f>'GLOBAL Ministres '!V343</f>
        <v>0</v>
      </c>
      <c r="H94" s="93"/>
    </row>
    <row r="95" spans="1:8" x14ac:dyDescent="0.3">
      <c r="A95" s="133"/>
      <c r="B95" s="133"/>
      <c r="C95" s="124"/>
      <c r="D95" s="133"/>
      <c r="E95" s="243"/>
      <c r="F95" s="27"/>
      <c r="G95" s="119"/>
      <c r="H95" s="58"/>
    </row>
    <row r="96" spans="1:8" ht="19.95" customHeight="1" x14ac:dyDescent="0.3">
      <c r="A96" s="67"/>
      <c r="B96" s="132"/>
      <c r="C96" s="123"/>
      <c r="D96" s="132"/>
      <c r="E96" s="240"/>
      <c r="F96" s="6" t="s">
        <v>17</v>
      </c>
      <c r="G96" s="527"/>
      <c r="H96" s="519">
        <f>SUM(G85:G94)</f>
        <v>0</v>
      </c>
    </row>
    <row r="97" spans="1:8" ht="19.95" customHeight="1" x14ac:dyDescent="0.3">
      <c r="A97" s="67"/>
      <c r="B97" s="132"/>
      <c r="C97" s="123"/>
      <c r="D97" s="132"/>
      <c r="E97" s="240"/>
      <c r="F97" s="6" t="s">
        <v>10</v>
      </c>
      <c r="G97" s="94"/>
      <c r="H97" s="517">
        <v>0</v>
      </c>
    </row>
    <row r="98" spans="1:8" x14ac:dyDescent="0.3">
      <c r="A98" s="67"/>
      <c r="B98" s="132"/>
      <c r="C98" s="123"/>
      <c r="D98" s="132"/>
      <c r="E98" s="240"/>
      <c r="F98" s="3"/>
      <c r="G98" s="94"/>
      <c r="H98" s="58"/>
    </row>
    <row r="99" spans="1:8" ht="34.950000000000003" customHeight="1" x14ac:dyDescent="0.3">
      <c r="A99" s="67"/>
      <c r="B99" s="132"/>
      <c r="C99" s="123"/>
      <c r="D99" s="132"/>
      <c r="E99" s="240"/>
      <c r="F99" s="33" t="s">
        <v>2390</v>
      </c>
      <c r="G99" s="94"/>
      <c r="H99" s="58"/>
    </row>
    <row r="100" spans="1:8" x14ac:dyDescent="0.3">
      <c r="A100" s="67"/>
      <c r="B100" s="132"/>
      <c r="C100" s="123"/>
      <c r="D100" s="132"/>
      <c r="E100" s="240"/>
      <c r="F100" s="3"/>
      <c r="G100" s="94"/>
      <c r="H100" s="58"/>
    </row>
    <row r="101" spans="1:8" ht="19.95" customHeight="1" x14ac:dyDescent="0.3">
      <c r="A101" s="133" t="str">
        <f>'GLOBAL Ministres '!A344</f>
        <v>GA</v>
      </c>
      <c r="B101" s="133">
        <f>'GLOBAL Ministres '!G344</f>
        <v>38</v>
      </c>
      <c r="C101" s="124">
        <f>'GLOBAL Ministres '!H344</f>
        <v>30</v>
      </c>
      <c r="D101" s="133" t="str">
        <f>'GLOBAL Ministres '!I344</f>
        <v>93830000</v>
      </c>
      <c r="E101" s="241" t="str">
        <f>'GLOBAL Ministres '!J344</f>
        <v>901.266</v>
      </c>
      <c r="F101" s="27" t="str">
        <f>'GLOBAL Ministres '!N344</f>
        <v>Autres transferts de revenus des entreprises - Sociétés d'assurances</v>
      </c>
      <c r="G101" s="108">
        <f>'GLOBAL Ministres '!V344</f>
        <v>0</v>
      </c>
      <c r="H101" s="58"/>
    </row>
    <row r="102" spans="1:8" x14ac:dyDescent="0.3">
      <c r="A102" s="67"/>
      <c r="B102" s="132"/>
      <c r="C102" s="123"/>
      <c r="D102" s="132"/>
      <c r="E102" s="240"/>
      <c r="F102" s="3"/>
      <c r="G102" s="96"/>
      <c r="H102" s="79"/>
    </row>
    <row r="103" spans="1:8" ht="19.95" customHeight="1" x14ac:dyDescent="0.3">
      <c r="A103" s="67"/>
      <c r="B103" s="132"/>
      <c r="C103" s="123"/>
      <c r="D103" s="132"/>
      <c r="E103" s="240"/>
      <c r="F103" s="6" t="s">
        <v>18</v>
      </c>
      <c r="G103" s="94"/>
      <c r="H103" s="519">
        <f>SUM(G101)</f>
        <v>0</v>
      </c>
    </row>
    <row r="104" spans="1:8" ht="19.95" customHeight="1" x14ac:dyDescent="0.3">
      <c r="A104" s="67"/>
      <c r="B104" s="132"/>
      <c r="C104" s="123"/>
      <c r="D104" s="132"/>
      <c r="E104" s="240"/>
      <c r="F104" s="6" t="s">
        <v>10</v>
      </c>
      <c r="G104" s="94"/>
      <c r="H104" s="517">
        <v>0</v>
      </c>
    </row>
    <row r="105" spans="1:8" x14ac:dyDescent="0.3">
      <c r="A105" s="67"/>
      <c r="B105" s="132"/>
      <c r="C105" s="123"/>
      <c r="D105" s="132"/>
      <c r="E105" s="240"/>
      <c r="F105" s="6"/>
      <c r="G105" s="94"/>
      <c r="H105" s="58"/>
    </row>
    <row r="106" spans="1:8" ht="34.950000000000003" customHeight="1" x14ac:dyDescent="0.3">
      <c r="A106" s="67"/>
      <c r="B106" s="132"/>
      <c r="C106" s="123"/>
      <c r="D106" s="132"/>
      <c r="E106" s="240"/>
      <c r="F106" s="33" t="s">
        <v>101</v>
      </c>
      <c r="G106" s="94"/>
      <c r="H106" s="58"/>
    </row>
    <row r="107" spans="1:8" x14ac:dyDescent="0.3">
      <c r="A107" s="67"/>
      <c r="B107" s="132"/>
      <c r="C107" s="123"/>
      <c r="D107" s="132"/>
      <c r="E107" s="240"/>
      <c r="F107" s="3"/>
      <c r="G107" s="94"/>
      <c r="H107" s="58"/>
    </row>
    <row r="108" spans="1:8" ht="19.95" customHeight="1" x14ac:dyDescent="0.3">
      <c r="A108" s="133" t="str">
        <f>'GLOBAL Ministres '!A32</f>
        <v>DO</v>
      </c>
      <c r="B108" s="133">
        <f>'GLOBAL Ministres '!G32</f>
        <v>16</v>
      </c>
      <c r="C108" s="124">
        <f>'GLOBAL Ministres '!H32</f>
        <v>12</v>
      </c>
      <c r="D108" s="133">
        <f>'GLOBAL Ministres '!I32</f>
        <v>91612000</v>
      </c>
      <c r="E108" s="243" t="str">
        <f>'GLOBAL Ministres '!J32</f>
        <v>901.250</v>
      </c>
      <c r="F108" s="27" t="str">
        <f>'GLOBAL Ministres '!N32</f>
        <v>Prestations pour l'identification et l'enregistrement des chiens et des chats</v>
      </c>
      <c r="G108" s="108">
        <f>'GLOBAL Ministres '!V32</f>
        <v>0</v>
      </c>
      <c r="H108" s="532"/>
    </row>
    <row r="109" spans="1:8" x14ac:dyDescent="0.3">
      <c r="A109" s="133" t="str">
        <f>'GLOBAL Ministres '!A33</f>
        <v>DO</v>
      </c>
      <c r="B109" s="133">
        <f>'GLOBAL Ministres '!G34</f>
        <v>38</v>
      </c>
      <c r="C109" s="124">
        <f>'GLOBAL Ministres '!H34</f>
        <v>50</v>
      </c>
      <c r="D109" s="133" t="str">
        <f>'GLOBAL Ministres '!I33</f>
        <v>93850000</v>
      </c>
      <c r="E109" s="526" t="str">
        <f>'GLOBAL Ministres '!J33</f>
        <v>901.247</v>
      </c>
      <c r="F109" s="27" t="str">
        <f>'GLOBAL Ministres '!N33</f>
        <v>Redevances liées au bien-être animal</v>
      </c>
      <c r="G109" s="108">
        <f>'GLOBAL Ministres '!V33</f>
        <v>0</v>
      </c>
      <c r="H109" s="532"/>
    </row>
    <row r="110" spans="1:8" ht="28.8" x14ac:dyDescent="0.3">
      <c r="A110" s="133" t="str">
        <f>'GLOBAL Ministres '!A34</f>
        <v>DO</v>
      </c>
      <c r="B110" s="133">
        <f>'GLOBAL Ministres '!G35</f>
        <v>38</v>
      </c>
      <c r="C110" s="124">
        <f>'GLOBAL Ministres '!H35</f>
        <v>50</v>
      </c>
      <c r="D110" s="133" t="str">
        <f>'GLOBAL Ministres '!I34</f>
        <v>93850000</v>
      </c>
      <c r="E110" s="526" t="str">
        <f>'GLOBAL Ministres '!J34</f>
        <v>901.248</v>
      </c>
      <c r="F110" s="27" t="str">
        <f>'GLOBAL Ministres '!N34</f>
        <v>Amendes administratives perçues en application des dispositions de la loi du 14 août 1986 relative à la protection et au Bien-être des animaux et de ses arrêtés d’exécution</v>
      </c>
      <c r="G110" s="108">
        <f>'GLOBAL Ministres '!V34</f>
        <v>0</v>
      </c>
      <c r="H110" s="532"/>
    </row>
    <row r="111" spans="1:8" ht="18" customHeight="1" x14ac:dyDescent="0.3">
      <c r="A111" s="133" t="str">
        <f>'GLOBAL Ministres '!A35</f>
        <v>DO</v>
      </c>
      <c r="B111" s="133">
        <f>'GLOBAL Ministres '!G36</f>
        <v>38</v>
      </c>
      <c r="C111" s="124">
        <f>'GLOBAL Ministres '!H36</f>
        <v>50</v>
      </c>
      <c r="D111" s="133" t="str">
        <f>'GLOBAL Ministres '!I35</f>
        <v>93850000</v>
      </c>
      <c r="E111" s="526" t="str">
        <f>'GLOBAL Ministres '!J35</f>
        <v>901.249</v>
      </c>
      <c r="F111" s="27" t="str">
        <f>'GLOBAL Ministres '!N35</f>
        <v>Remboursement des frais de saisies dans le cadre du bien-être animal</v>
      </c>
      <c r="G111" s="108">
        <f>'GLOBAL Ministres '!V35</f>
        <v>0</v>
      </c>
      <c r="H111" s="532"/>
    </row>
    <row r="112" spans="1:8" x14ac:dyDescent="0.3">
      <c r="A112" s="133" t="str">
        <f>'GLOBAL Ministres '!A36</f>
        <v>DO</v>
      </c>
      <c r="B112" s="133">
        <f>'GLOBAL Ministres '!G36</f>
        <v>38</v>
      </c>
      <c r="C112" s="124">
        <f>'GLOBAL Ministres '!H36</f>
        <v>50</v>
      </c>
      <c r="D112" s="133" t="str">
        <f>'GLOBAL Ministres '!I36</f>
        <v>93850000</v>
      </c>
      <c r="E112" s="526" t="str">
        <f>'GLOBAL Ministres '!J36</f>
        <v>901.251</v>
      </c>
      <c r="F112" s="27" t="str">
        <f>'GLOBAL Ministres '!N36</f>
        <v xml:space="preserve">Divers dons et legs au Fonds du Bien-être animal </v>
      </c>
      <c r="G112" s="108">
        <f>'GLOBAL Ministres '!V36</f>
        <v>0</v>
      </c>
      <c r="H112" s="532"/>
    </row>
    <row r="113" spans="1:8" x14ac:dyDescent="0.3">
      <c r="A113" s="67"/>
      <c r="B113" s="132"/>
      <c r="C113" s="123"/>
      <c r="D113" s="132"/>
      <c r="E113" s="240"/>
      <c r="F113" s="6"/>
      <c r="G113" s="96"/>
      <c r="H113" s="79"/>
    </row>
    <row r="114" spans="1:8" ht="19.95" customHeight="1" x14ac:dyDescent="0.3">
      <c r="A114" s="67"/>
      <c r="B114" s="132"/>
      <c r="C114" s="123"/>
      <c r="D114" s="132"/>
      <c r="E114" s="240"/>
      <c r="F114" s="6" t="s">
        <v>9</v>
      </c>
      <c r="G114" s="527"/>
      <c r="H114" s="521">
        <f>SUM(G108:G112)</f>
        <v>0</v>
      </c>
    </row>
    <row r="115" spans="1:8" ht="19.95" customHeight="1" thickBot="1" x14ac:dyDescent="0.35">
      <c r="A115" s="69"/>
      <c r="B115" s="135"/>
      <c r="C115" s="126"/>
      <c r="D115" s="135"/>
      <c r="E115" s="246"/>
      <c r="F115" s="592" t="s">
        <v>10</v>
      </c>
      <c r="G115" s="612"/>
      <c r="H115" s="587">
        <v>0</v>
      </c>
    </row>
    <row r="116" spans="1:8" x14ac:dyDescent="0.3">
      <c r="A116" s="67"/>
      <c r="B116" s="132"/>
      <c r="C116" s="123"/>
      <c r="D116" s="132"/>
      <c r="E116" s="240"/>
      <c r="F116" s="7"/>
      <c r="G116" s="94"/>
      <c r="H116" s="57"/>
    </row>
    <row r="117" spans="1:8" ht="34.950000000000003" customHeight="1" x14ac:dyDescent="0.3">
      <c r="A117" s="67"/>
      <c r="B117" s="132"/>
      <c r="C117" s="123"/>
      <c r="D117" s="132"/>
      <c r="E117" s="240"/>
      <c r="F117" s="33" t="s">
        <v>166</v>
      </c>
      <c r="G117" s="94"/>
      <c r="H117" s="58"/>
    </row>
    <row r="118" spans="1:8" x14ac:dyDescent="0.3">
      <c r="A118" s="67"/>
      <c r="B118" s="132"/>
      <c r="C118" s="123"/>
      <c r="D118" s="132"/>
      <c r="E118" s="240"/>
      <c r="F118" s="7"/>
      <c r="G118" s="94"/>
      <c r="H118" s="58"/>
    </row>
    <row r="119" spans="1:8" ht="19.95" customHeight="1" x14ac:dyDescent="0.3">
      <c r="A119" s="133" t="str">
        <f>'GLOBAL Ministres '!A41</f>
        <v>DO</v>
      </c>
      <c r="B119" s="134">
        <f>'GLOBAL Ministres '!G41</f>
        <v>8</v>
      </c>
      <c r="C119" s="125">
        <f>'GLOBAL Ministres '!H41</f>
        <v>20</v>
      </c>
      <c r="D119" s="133">
        <f>'GLOBAL Ministres '!I41</f>
        <v>90820001</v>
      </c>
      <c r="E119" s="243" t="str">
        <f>'GLOBAL Ministres '!J41</f>
        <v>901.259</v>
      </c>
      <c r="F119" s="27" t="str">
        <f>'GLOBAL Ministres '!N41</f>
        <v xml:space="preserve">Dettes prescrites fournisseurs </v>
      </c>
      <c r="G119" s="108">
        <f>'GLOBAL Ministres '!V41</f>
        <v>0</v>
      </c>
      <c r="H119" s="58"/>
    </row>
    <row r="120" spans="1:8" ht="19.95" customHeight="1" x14ac:dyDescent="0.3">
      <c r="A120" s="133" t="str">
        <f>'GLOBAL Ministres '!A42</f>
        <v>DO</v>
      </c>
      <c r="B120" s="134">
        <f>'GLOBAL Ministres '!G42</f>
        <v>11</v>
      </c>
      <c r="C120" s="125">
        <f>'GLOBAL Ministres '!H42</f>
        <v>11</v>
      </c>
      <c r="D120" s="133">
        <f>'GLOBAL Ministres '!I42</f>
        <v>91111000</v>
      </c>
      <c r="E120" s="243" t="str">
        <f>'GLOBAL Ministres '!J42</f>
        <v>901.026</v>
      </c>
      <c r="F120" s="27" t="str">
        <f>'GLOBAL Ministres '!N42</f>
        <v>Recettes relatives au personnel FWB de la nouvelle CIF</v>
      </c>
      <c r="G120" s="108">
        <f>'GLOBAL Ministres '!V42</f>
        <v>0</v>
      </c>
      <c r="H120" s="58"/>
    </row>
    <row r="121" spans="1:8" ht="19.95" customHeight="1" x14ac:dyDescent="0.3">
      <c r="A121" s="133" t="str">
        <f>'GLOBAL Ministres '!A43</f>
        <v>DO</v>
      </c>
      <c r="B121" s="134">
        <f>'GLOBAL Ministres '!G43</f>
        <v>11</v>
      </c>
      <c r="C121" s="125">
        <f>'GLOBAL Ministres '!H43</f>
        <v>20</v>
      </c>
      <c r="D121" s="133">
        <f>'GLOBAL Ministres '!I43</f>
        <v>91120000</v>
      </c>
      <c r="E121" s="243" t="str">
        <f>'GLOBAL Ministres '!J43</f>
        <v>901.229</v>
      </c>
      <c r="F121" s="27" t="str">
        <f>'GLOBAL Ministres '!N43</f>
        <v>Récupérations de charges sociales</v>
      </c>
      <c r="G121" s="108">
        <f>'GLOBAL Ministres '!V43</f>
        <v>0</v>
      </c>
      <c r="H121" s="58"/>
    </row>
    <row r="122" spans="1:8" ht="19.95" customHeight="1" x14ac:dyDescent="0.3">
      <c r="A122" s="133" t="str">
        <f>'GLOBAL Ministres '!A44</f>
        <v>DO</v>
      </c>
      <c r="B122" s="134">
        <f>'GLOBAL Ministres '!G44</f>
        <v>11</v>
      </c>
      <c r="C122" s="125">
        <f>'GLOBAL Ministres '!H44</f>
        <v>31</v>
      </c>
      <c r="D122" s="133">
        <f>'GLOBAL Ministres '!I44</f>
        <v>91131000</v>
      </c>
      <c r="E122" s="243" t="str">
        <f>'GLOBAL Ministres '!J44</f>
        <v>901.257</v>
      </c>
      <c r="F122" s="27" t="str">
        <f>'GLOBAL Ministres '!N44</f>
        <v>Récupérations d'allocations sociales directes</v>
      </c>
      <c r="G122" s="108">
        <f>'GLOBAL Ministres '!V44</f>
        <v>0</v>
      </c>
      <c r="H122" s="58"/>
    </row>
    <row r="123" spans="1:8" ht="19.95" customHeight="1" x14ac:dyDescent="0.3">
      <c r="A123" s="133" t="str">
        <f>'GLOBAL Ministres '!A46</f>
        <v>DO</v>
      </c>
      <c r="B123" s="134">
        <f>'GLOBAL Ministres '!G46</f>
        <v>12</v>
      </c>
      <c r="C123" s="125">
        <f>'GLOBAL Ministres '!H46</f>
        <v>11</v>
      </c>
      <c r="D123" s="133" t="str">
        <f>'GLOBAL Ministres '!I46</f>
        <v>91211000</v>
      </c>
      <c r="E123" s="243" t="str">
        <f>'GLOBAL Ministres '!J46</f>
        <v>901.153</v>
      </c>
      <c r="F123" s="27" t="str">
        <f>'GLOBAL Ministres '!N46</f>
        <v>Produits divers - Récupérations</v>
      </c>
      <c r="G123" s="108">
        <f>'GLOBAL Ministres '!V46</f>
        <v>0</v>
      </c>
      <c r="H123" s="58"/>
    </row>
    <row r="124" spans="1:8" ht="19.95" customHeight="1" x14ac:dyDescent="0.3">
      <c r="A124" s="133" t="str">
        <f>'GLOBAL Ministres '!A47</f>
        <v>DO</v>
      </c>
      <c r="B124" s="134">
        <f>'GLOBAL Ministres '!G47</f>
        <v>12</v>
      </c>
      <c r="C124" s="125">
        <f>'GLOBAL Ministres '!H47</f>
        <v>21</v>
      </c>
      <c r="D124" s="133" t="str">
        <f>'GLOBAL Ministres '!I47</f>
        <v>91221000</v>
      </c>
      <c r="E124" s="243" t="str">
        <f>'GLOBAL Ministres '!J47</f>
        <v>901.195</v>
      </c>
      <c r="F124" s="27" t="str">
        <f>'GLOBAL Ministres '!N47</f>
        <v>Récupérations en provenance du secteur des administrations publiques</v>
      </c>
      <c r="G124" s="108">
        <f>'GLOBAL Ministres '!V47</f>
        <v>0</v>
      </c>
      <c r="H124" s="58"/>
    </row>
    <row r="125" spans="1:8" ht="19.95" customHeight="1" x14ac:dyDescent="0.3">
      <c r="A125" s="133" t="str">
        <f>'GLOBAL Ministres '!A48</f>
        <v>DO</v>
      </c>
      <c r="B125" s="134">
        <f>'GLOBAL Ministres '!G48</f>
        <v>14</v>
      </c>
      <c r="C125" s="125">
        <f>'GLOBAL Ministres '!H48</f>
        <v>10</v>
      </c>
      <c r="D125" s="133">
        <f>'GLOBAL Ministres '!I48</f>
        <v>91410000</v>
      </c>
      <c r="E125" s="243" t="str">
        <f>'GLOBAL Ministres '!J48</f>
        <v>901.230</v>
      </c>
      <c r="F125" s="27" t="str">
        <f>'GLOBAL Ministres '!N48</f>
        <v>Récupérations dans le cadre de réparations et d'entretiens de travaux routiers et hydrauliques</v>
      </c>
      <c r="G125" s="108">
        <f>'GLOBAL Ministres '!V48</f>
        <v>0</v>
      </c>
      <c r="H125" s="58"/>
    </row>
    <row r="126" spans="1:8" ht="19.95" customHeight="1" x14ac:dyDescent="0.3">
      <c r="A126" s="133" t="str">
        <f>'GLOBAL Ministres '!A49</f>
        <v>DO</v>
      </c>
      <c r="B126" s="134">
        <f>'GLOBAL Ministres '!G49</f>
        <v>16</v>
      </c>
      <c r="C126" s="125">
        <f>'GLOBAL Ministres '!H49</f>
        <v>11</v>
      </c>
      <c r="D126" s="133" t="str">
        <f>'GLOBAL Ministres '!I49</f>
        <v>91611000</v>
      </c>
      <c r="E126" s="243" t="str">
        <f>'GLOBAL Ministres '!J49</f>
        <v>901.155</v>
      </c>
      <c r="F126" s="27" t="str">
        <f>'GLOBAL Ministres '!N49</f>
        <v xml:space="preserve">Produits divers - Ventes de biens non durables et des services aux entreprises </v>
      </c>
      <c r="G126" s="108">
        <f>'GLOBAL Ministres '!V49</f>
        <v>0</v>
      </c>
      <c r="H126" s="58"/>
    </row>
    <row r="127" spans="1:8" ht="19.95" customHeight="1" x14ac:dyDescent="0.3">
      <c r="A127" s="133" t="str">
        <f>'GLOBAL Ministres '!A50</f>
        <v>DO</v>
      </c>
      <c r="B127" s="134">
        <f>'GLOBAL Ministres '!G50</f>
        <v>16</v>
      </c>
      <c r="C127" s="125">
        <f>'GLOBAL Ministres '!H50</f>
        <v>11</v>
      </c>
      <c r="D127" s="133" t="str">
        <f>'GLOBAL Ministres '!I50</f>
        <v>91611000</v>
      </c>
      <c r="E127" s="243" t="str">
        <f>'GLOBAL Ministres '!J50</f>
        <v>901.197</v>
      </c>
      <c r="F127" s="27" t="str">
        <f>'GLOBAL Ministres '!N50</f>
        <v>Produits divers - Vente en seconde main de petit matériel aux entreprises</v>
      </c>
      <c r="G127" s="108">
        <f>'GLOBAL Ministres '!V50</f>
        <v>0</v>
      </c>
      <c r="H127" s="58"/>
    </row>
    <row r="128" spans="1:8" ht="19.95" customHeight="1" x14ac:dyDescent="0.3">
      <c r="A128" s="133" t="str">
        <f>'GLOBAL Ministres '!A52</f>
        <v>DO</v>
      </c>
      <c r="B128" s="134">
        <f>'GLOBAL Ministres '!G52</f>
        <v>16</v>
      </c>
      <c r="C128" s="125">
        <f>'GLOBAL Ministres '!H52</f>
        <v>12</v>
      </c>
      <c r="D128" s="133" t="str">
        <f>'GLOBAL Ministres '!I52</f>
        <v>91612000</v>
      </c>
      <c r="E128" s="526" t="str">
        <f>'GLOBAL Ministres '!J52</f>
        <v>901.154</v>
      </c>
      <c r="F128" s="27" t="str">
        <f>'GLOBAL Ministres '!N52</f>
        <v xml:space="preserve">Produits divers - Ventes de biens non durables et des services aux ASBL au service des ménages </v>
      </c>
      <c r="G128" s="108">
        <f>'GLOBAL Ministres '!V52</f>
        <v>0</v>
      </c>
      <c r="H128" s="58"/>
    </row>
    <row r="129" spans="1:8" ht="19.95" customHeight="1" x14ac:dyDescent="0.3">
      <c r="A129" s="133" t="str">
        <f>'GLOBAL Ministres '!A53</f>
        <v>DO</v>
      </c>
      <c r="B129" s="134">
        <f>'GLOBAL Ministres '!G53</f>
        <v>16</v>
      </c>
      <c r="C129" s="125">
        <f>'GLOBAL Ministres '!H53</f>
        <v>20</v>
      </c>
      <c r="D129" s="133" t="str">
        <f>'GLOBAL Ministres '!I53</f>
        <v>91620000</v>
      </c>
      <c r="E129" s="526" t="str">
        <f>'GLOBAL Ministres '!J53</f>
        <v>901.156</v>
      </c>
      <c r="F129" s="27" t="str">
        <f>'GLOBAL Ministres '!N53</f>
        <v>Produits divers - Ventes de biens non durables et des services à l'intérieur du secteur des administrations publiques</v>
      </c>
      <c r="G129" s="108">
        <f>'GLOBAL Ministres '!V53</f>
        <v>0</v>
      </c>
      <c r="H129" s="58"/>
    </row>
    <row r="130" spans="1:8" ht="19.95" customHeight="1" x14ac:dyDescent="0.3">
      <c r="A130" s="133" t="str">
        <f>'GLOBAL Ministres '!A54</f>
        <v>DO</v>
      </c>
      <c r="B130" s="134">
        <f>'GLOBAL Ministres '!G54</f>
        <v>21</v>
      </c>
      <c r="C130" s="125">
        <f>'GLOBAL Ministres '!H54</f>
        <v>10</v>
      </c>
      <c r="D130" s="133" t="str">
        <f>'GLOBAL Ministres '!I54</f>
        <v>92110000</v>
      </c>
      <c r="E130" s="526" t="str">
        <f>'GLOBAL Ministres '!J54</f>
        <v>901.032</v>
      </c>
      <c r="F130" s="27" t="str">
        <f>'GLOBAL Ministres '!N54</f>
        <v>Produit des opérations d'excédents d'émissions d'emprunts</v>
      </c>
      <c r="G130" s="108">
        <f>'GLOBAL Ministres '!V54</f>
        <v>0</v>
      </c>
      <c r="H130" s="58"/>
    </row>
    <row r="131" spans="1:8" ht="19.95" customHeight="1" x14ac:dyDescent="0.3">
      <c r="A131" s="133" t="str">
        <f>'GLOBAL Ministres '!A55</f>
        <v>DO</v>
      </c>
      <c r="B131" s="134">
        <f>'GLOBAL Ministres '!G55</f>
        <v>21</v>
      </c>
      <c r="C131" s="125">
        <f>'GLOBAL Ministres '!H55</f>
        <v>10</v>
      </c>
      <c r="D131" s="133">
        <f>'GLOBAL Ministres '!I55</f>
        <v>92110000</v>
      </c>
      <c r="E131" s="526" t="str">
        <f>'GLOBAL Ministres '!J55</f>
        <v>901.231</v>
      </c>
      <c r="F131" s="27" t="str">
        <f>'GLOBAL Ministres '!N55</f>
        <v>Récupérations de charges d'intérêts autres que la dette publique</v>
      </c>
      <c r="G131" s="108">
        <f>'GLOBAL Ministres '!V55</f>
        <v>0</v>
      </c>
      <c r="H131" s="58"/>
    </row>
    <row r="132" spans="1:8" ht="19.95" customHeight="1" x14ac:dyDescent="0.3">
      <c r="A132" s="133" t="str">
        <f>'GLOBAL Ministres '!A56</f>
        <v>DO</v>
      </c>
      <c r="B132" s="134">
        <f>'GLOBAL Ministres '!G56</f>
        <v>24</v>
      </c>
      <c r="C132" s="125">
        <f>'GLOBAL Ministres '!H56</f>
        <v>10</v>
      </c>
      <c r="D132" s="133">
        <f>'GLOBAL Ministres '!I56</f>
        <v>92410000</v>
      </c>
      <c r="E132" s="526" t="str">
        <f>'GLOBAL Ministres '!J56</f>
        <v>901.258</v>
      </c>
      <c r="F132" s="27" t="str">
        <f>'GLOBAL Ministres '!N56</f>
        <v>Récupérations de locations de terres</v>
      </c>
      <c r="G132" s="108">
        <f>'GLOBAL Ministres '!V56</f>
        <v>0</v>
      </c>
      <c r="H132" s="58"/>
    </row>
    <row r="133" spans="1:8" ht="19.95" customHeight="1" x14ac:dyDescent="0.3">
      <c r="A133" s="133" t="str">
        <f>'GLOBAL Ministres '!A58</f>
        <v>DO</v>
      </c>
      <c r="B133" s="134">
        <f>'GLOBAL Ministres '!G58</f>
        <v>26</v>
      </c>
      <c r="C133" s="125">
        <f>'GLOBAL Ministres '!H58</f>
        <v>10</v>
      </c>
      <c r="D133" s="133" t="str">
        <f>'GLOBAL Ministres '!I58</f>
        <v>92610000</v>
      </c>
      <c r="E133" s="526" t="str">
        <f>'GLOBAL Ministres '!J58</f>
        <v>901.221</v>
      </c>
      <c r="F133" s="27" t="str">
        <f>'GLOBAL Ministres '!N58</f>
        <v>Intérêts créditeurs sur les comptes</v>
      </c>
      <c r="G133" s="108">
        <f>'GLOBAL Ministres '!V58</f>
        <v>0</v>
      </c>
      <c r="H133" s="58"/>
    </row>
    <row r="134" spans="1:8" ht="19.95" customHeight="1" x14ac:dyDescent="0.3">
      <c r="A134" s="133" t="str">
        <f>'GLOBAL Ministres '!A59</f>
        <v>DO</v>
      </c>
      <c r="B134" s="134">
        <f>'GLOBAL Ministres '!G59</f>
        <v>26</v>
      </c>
      <c r="C134" s="125">
        <f>'GLOBAL Ministres '!H59</f>
        <v>10</v>
      </c>
      <c r="D134" s="133" t="str">
        <f>'GLOBAL Ministres '!I59</f>
        <v>92610000</v>
      </c>
      <c r="E134" s="526" t="str">
        <f>'GLOBAL Ministres '!J59</f>
        <v>901.275</v>
      </c>
      <c r="F134" s="27" t="str">
        <f>'GLOBAL Ministres '!N59</f>
        <v xml:space="preserve">Intérêts de placements, indexation d’emprunts et primes d’émission </v>
      </c>
      <c r="G134" s="108">
        <f>'GLOBAL Ministres '!V59</f>
        <v>0</v>
      </c>
      <c r="H134" s="58"/>
    </row>
    <row r="135" spans="1:8" ht="19.95" customHeight="1" x14ac:dyDescent="0.3">
      <c r="A135" s="133" t="str">
        <f>'GLOBAL Ministres '!A60</f>
        <v>DO</v>
      </c>
      <c r="B135" s="134">
        <f>'GLOBAL Ministres '!G60</f>
        <v>26</v>
      </c>
      <c r="C135" s="125">
        <f>'GLOBAL Ministres '!H60</f>
        <v>20</v>
      </c>
      <c r="D135" s="133">
        <f>'GLOBAL Ministres '!I60</f>
        <v>92620000</v>
      </c>
      <c r="E135" s="526" t="str">
        <f>'GLOBAL Ministres '!J60</f>
        <v>901.225</v>
      </c>
      <c r="F135" s="27" t="str">
        <f>'GLOBAL Ministres '!N60</f>
        <v>Produits de prêts aux SPABS</v>
      </c>
      <c r="G135" s="108">
        <f>'GLOBAL Ministres '!V60</f>
        <v>0</v>
      </c>
      <c r="H135" s="58"/>
    </row>
    <row r="136" spans="1:8" ht="19.95" customHeight="1" x14ac:dyDescent="0.3">
      <c r="A136" s="133" t="str">
        <f>'GLOBAL Ministres '!A61</f>
        <v>DO</v>
      </c>
      <c r="B136" s="134">
        <f>'GLOBAL Ministres '!G61</f>
        <v>31</v>
      </c>
      <c r="C136" s="125">
        <f>'GLOBAL Ministres '!H61</f>
        <v>32</v>
      </c>
      <c r="D136" s="133" t="str">
        <f>'GLOBAL Ministres '!I61</f>
        <v>93132000</v>
      </c>
      <c r="E136" s="526" t="str">
        <f>'GLOBAL Ministres '!J61</f>
        <v>901.025</v>
      </c>
      <c r="F136" s="27" t="str">
        <f>'GLOBAL Ministres '!N61</f>
        <v>Récupérations de sommes indûment payées - Entreprises</v>
      </c>
      <c r="G136" s="108">
        <f>'GLOBAL Ministres '!V61</f>
        <v>0</v>
      </c>
      <c r="H136" s="58"/>
    </row>
    <row r="137" spans="1:8" ht="19.95" customHeight="1" x14ac:dyDescent="0.3">
      <c r="A137" s="133" t="str">
        <f>'GLOBAL Ministres '!A62</f>
        <v>DO</v>
      </c>
      <c r="B137" s="134">
        <f>'GLOBAL Ministres '!G62</f>
        <v>32</v>
      </c>
      <c r="C137" s="125">
        <f>'GLOBAL Ministres '!H62</f>
        <v>0</v>
      </c>
      <c r="D137" s="133">
        <f>'GLOBAL Ministres '!I62</f>
        <v>93200000</v>
      </c>
      <c r="E137" s="526" t="str">
        <f>'GLOBAL Ministres '!J62</f>
        <v>901.232</v>
      </c>
      <c r="F137" s="27" t="str">
        <f>'GLOBAL Ministres '!N62</f>
        <v>Récupérations de transferts de revenus, autres que des subventions d'exploitation</v>
      </c>
      <c r="G137" s="108">
        <f>'GLOBAL Ministres '!V62</f>
        <v>0</v>
      </c>
      <c r="H137" s="58"/>
    </row>
    <row r="138" spans="1:8" ht="19.95" customHeight="1" x14ac:dyDescent="0.3">
      <c r="A138" s="133" t="str">
        <f>'GLOBAL Ministres '!A63</f>
        <v>DO</v>
      </c>
      <c r="B138" s="134">
        <f>'GLOBAL Ministres '!G63</f>
        <v>33</v>
      </c>
      <c r="C138" s="125">
        <f>'GLOBAL Ministres '!H63</f>
        <v>0</v>
      </c>
      <c r="D138" s="133" t="str">
        <f>'GLOBAL Ministres '!I63</f>
        <v>93300000</v>
      </c>
      <c r="E138" s="526" t="str">
        <f>'GLOBAL Ministres '!J63</f>
        <v>901.162</v>
      </c>
      <c r="F138" s="27" t="str">
        <f>'GLOBAL Ministres '!N63</f>
        <v>Récupérations de sommes indûment payées - ASBL au service des ménages</v>
      </c>
      <c r="G138" s="108">
        <f>'GLOBAL Ministres '!V63</f>
        <v>0</v>
      </c>
      <c r="H138" s="58"/>
    </row>
    <row r="139" spans="1:8" ht="19.95" customHeight="1" x14ac:dyDescent="0.3">
      <c r="A139" s="133" t="str">
        <f>'GLOBAL Ministres '!A64</f>
        <v>DO</v>
      </c>
      <c r="B139" s="134">
        <f>'GLOBAL Ministres '!G64</f>
        <v>34</v>
      </c>
      <c r="C139" s="125">
        <f>'GLOBAL Ministres '!H64</f>
        <v>41</v>
      </c>
      <c r="D139" s="133" t="str">
        <f>'GLOBAL Ministres '!I64</f>
        <v>93441000</v>
      </c>
      <c r="E139" s="526" t="str">
        <f>'GLOBAL Ministres '!J64</f>
        <v>901.163</v>
      </c>
      <c r="F139" s="27" t="str">
        <f>'GLOBAL Ministres '!N64</f>
        <v>Récupérations de sommes indûment payées -  Ménages</v>
      </c>
      <c r="G139" s="108">
        <f>'GLOBAL Ministres '!V64</f>
        <v>0</v>
      </c>
      <c r="H139" s="58"/>
    </row>
    <row r="140" spans="1:8" ht="19.95" customHeight="1" x14ac:dyDescent="0.3">
      <c r="A140" s="133" t="str">
        <f>'GLOBAL Ministres '!A65</f>
        <v>DO</v>
      </c>
      <c r="B140" s="134">
        <f>'GLOBAL Ministres '!G65</f>
        <v>35</v>
      </c>
      <c r="C140" s="125">
        <f>'GLOBAL Ministres '!H65</f>
        <v>40</v>
      </c>
      <c r="D140" s="133">
        <f>'GLOBAL Ministres '!I65</f>
        <v>93540000</v>
      </c>
      <c r="E140" s="526" t="str">
        <f>'GLOBAL Ministres '!J65</f>
        <v>901.233</v>
      </c>
      <c r="F140" s="27" t="str">
        <f>'GLOBAL Ministres '!N65</f>
        <v>Récupérations de transferts de revenus à l'étranger</v>
      </c>
      <c r="G140" s="108">
        <f>'GLOBAL Ministres '!V65</f>
        <v>0</v>
      </c>
      <c r="H140" s="58"/>
    </row>
    <row r="141" spans="1:8" ht="19.95" customHeight="1" x14ac:dyDescent="0.3">
      <c r="A141" s="133" t="str">
        <f>'GLOBAL Ministres '!A66</f>
        <v>DO</v>
      </c>
      <c r="B141" s="134">
        <f>'GLOBAL Ministres '!G66</f>
        <v>36</v>
      </c>
      <c r="C141" s="125">
        <f>'GLOBAL Ministres '!H66</f>
        <v>90</v>
      </c>
      <c r="D141" s="133" t="str">
        <f>'GLOBAL Ministres '!I66</f>
        <v>93690000</v>
      </c>
      <c r="E141" s="526" t="str">
        <f>'GLOBAL Ministres '!J66</f>
        <v>901.152</v>
      </c>
      <c r="F141" s="27" t="str">
        <f>'GLOBAL Ministres '!N66</f>
        <v>Produits divers - Taxes et impôts indirects divers</v>
      </c>
      <c r="G141" s="108">
        <f>'GLOBAL Ministres '!V66</f>
        <v>0</v>
      </c>
      <c r="H141" s="58"/>
    </row>
    <row r="142" spans="1:8" ht="19.95" customHeight="1" x14ac:dyDescent="0.3">
      <c r="A142" s="133" t="str">
        <f>'GLOBAL Ministres '!A67</f>
        <v>DO</v>
      </c>
      <c r="B142" s="134">
        <f>'GLOBAL Ministres '!G67</f>
        <v>37</v>
      </c>
      <c r="C142" s="125">
        <f>'GLOBAL Ministres '!H67</f>
        <v>20</v>
      </c>
      <c r="D142" s="133" t="str">
        <f>'GLOBAL Ministres '!I67</f>
        <v>93720000</v>
      </c>
      <c r="E142" s="526" t="str">
        <f>'GLOBAL Ministres '!J67</f>
        <v>901.151</v>
      </c>
      <c r="F142" s="27" t="str">
        <f>'GLOBAL Ministres '!N67</f>
        <v>Produits divers - Impôts directs divers</v>
      </c>
      <c r="G142" s="108">
        <f>'GLOBAL Ministres '!V67</f>
        <v>0</v>
      </c>
      <c r="H142" s="58"/>
    </row>
    <row r="143" spans="1:8" ht="19.95" customHeight="1" x14ac:dyDescent="0.3">
      <c r="A143" s="133" t="str">
        <f>'GLOBAL Ministres '!A68</f>
        <v>DO</v>
      </c>
      <c r="B143" s="134">
        <f>'GLOBAL Ministres '!G68</f>
        <v>38</v>
      </c>
      <c r="C143" s="125">
        <f>'GLOBAL Ministres '!H68</f>
        <v>10</v>
      </c>
      <c r="D143" s="133" t="str">
        <f>'GLOBAL Ministres '!I68</f>
        <v>93810000</v>
      </c>
      <c r="E143" s="526" t="str">
        <f>'GLOBAL Ministres '!J68</f>
        <v>901.024</v>
      </c>
      <c r="F143" s="27" t="str">
        <f>'GLOBAL Ministres '!N68</f>
        <v>Produits divers - Divers transferts de revenus des entreprises</v>
      </c>
      <c r="G143" s="108">
        <f>'GLOBAL Ministres '!V68</f>
        <v>0</v>
      </c>
      <c r="H143" s="58"/>
    </row>
    <row r="144" spans="1:8" ht="19.95" customHeight="1" x14ac:dyDescent="0.3">
      <c r="A144" s="133" t="str">
        <f>'GLOBAL Ministres '!A69</f>
        <v>DO</v>
      </c>
      <c r="B144" s="134">
        <f>'GLOBAL Ministres '!G69</f>
        <v>38</v>
      </c>
      <c r="C144" s="125">
        <f>'GLOBAL Ministres '!H69</f>
        <v>10</v>
      </c>
      <c r="D144" s="133" t="str">
        <f>'GLOBAL Ministres '!I69</f>
        <v>93810000</v>
      </c>
      <c r="E144" s="526" t="str">
        <f>'GLOBAL Ministres '!J69</f>
        <v>901.035</v>
      </c>
      <c r="F144" s="27" t="str">
        <f>'GLOBAL Ministres '!N69</f>
        <v>Produit des retenues et des pénalités pour retard appliquées à des adjudicataires</v>
      </c>
      <c r="G144" s="108">
        <f>'GLOBAL Ministres '!V69</f>
        <v>0</v>
      </c>
      <c r="H144" s="58"/>
    </row>
    <row r="145" spans="1:8" ht="19.95" customHeight="1" x14ac:dyDescent="0.3">
      <c r="A145" s="133" t="str">
        <f>'GLOBAL Ministres '!A70</f>
        <v>DO</v>
      </c>
      <c r="B145" s="134">
        <f>'GLOBAL Ministres '!G70</f>
        <v>38</v>
      </c>
      <c r="C145" s="125">
        <f>'GLOBAL Ministres '!H70</f>
        <v>10</v>
      </c>
      <c r="D145" s="133" t="str">
        <f>'GLOBAL Ministres '!I70</f>
        <v>93810000</v>
      </c>
      <c r="E145" s="526" t="str">
        <f>'GLOBAL Ministres '!J70</f>
        <v>901.036</v>
      </c>
      <c r="F145" s="27" t="str">
        <f>'GLOBAL Ministres '!N70</f>
        <v>Récupération des créances contentieuses</v>
      </c>
      <c r="G145" s="108">
        <f>'GLOBAL Ministres '!V70</f>
        <v>0</v>
      </c>
      <c r="H145" s="58"/>
    </row>
    <row r="146" spans="1:8" ht="19.95" customHeight="1" x14ac:dyDescent="0.3">
      <c r="A146" s="133" t="str">
        <f>'GLOBAL Ministres '!A74</f>
        <v>DO</v>
      </c>
      <c r="B146" s="134">
        <f>'GLOBAL Ministres '!G74</f>
        <v>38</v>
      </c>
      <c r="C146" s="125">
        <f>'GLOBAL Ministres '!H74</f>
        <v>50</v>
      </c>
      <c r="D146" s="133" t="str">
        <f>'GLOBAL Ministres '!I74</f>
        <v>93850000</v>
      </c>
      <c r="E146" s="526" t="str">
        <f>'GLOBAL Ministres '!J74</f>
        <v>901.146</v>
      </c>
      <c r="F146" s="27" t="str">
        <f>'GLOBAL Ministres '!N74</f>
        <v>Produits divers - Divers transferts de revenus des ménages</v>
      </c>
      <c r="G146" s="108">
        <f>'GLOBAL Ministres '!V74</f>
        <v>0</v>
      </c>
      <c r="H146" s="58"/>
    </row>
    <row r="147" spans="1:8" ht="19.95" customHeight="1" x14ac:dyDescent="0.3">
      <c r="A147" s="133" t="str">
        <f>'GLOBAL Ministres '!A75</f>
        <v>DO</v>
      </c>
      <c r="B147" s="134">
        <f>'GLOBAL Ministres '!G75</f>
        <v>41</v>
      </c>
      <c r="C147" s="125">
        <f>'GLOBAL Ministres '!H75</f>
        <v>40</v>
      </c>
      <c r="D147" s="133">
        <f>'GLOBAL Ministres '!I75</f>
        <v>94140000</v>
      </c>
      <c r="E147" s="526" t="str">
        <f>'GLOBAL Ministres '!J75</f>
        <v>901.234</v>
      </c>
      <c r="F147" s="27" t="str">
        <f>'GLOBAL Ministres '!N75</f>
        <v>Récupérations de sommes indûment payées - UAP</v>
      </c>
      <c r="G147" s="108">
        <f>'GLOBAL Ministres '!V75</f>
        <v>0</v>
      </c>
      <c r="H147" s="58"/>
    </row>
    <row r="148" spans="1:8" ht="19.95" customHeight="1" x14ac:dyDescent="0.3">
      <c r="A148" s="133" t="str">
        <f>'GLOBAL Ministres '!A76</f>
        <v>DO</v>
      </c>
      <c r="B148" s="134">
        <f>'GLOBAL Ministres '!G76</f>
        <v>42</v>
      </c>
      <c r="C148" s="125">
        <f>'GLOBAL Ministres '!H76</f>
        <v>90</v>
      </c>
      <c r="D148" s="133">
        <f>'GLOBAL Ministres '!I76</f>
        <v>94290000</v>
      </c>
      <c r="E148" s="526" t="str">
        <f>'GLOBAL Ministres '!J76</f>
        <v>901.260</v>
      </c>
      <c r="F148" s="27" t="str">
        <f>'GLOBAL Ministres '!N76</f>
        <v>Récupérations de transferts de revenus aux administrations de sécurité sociale</v>
      </c>
      <c r="G148" s="108">
        <f>'GLOBAL Ministres '!V76</f>
        <v>0</v>
      </c>
      <c r="H148" s="58"/>
    </row>
    <row r="149" spans="1:8" ht="19.95" customHeight="1" x14ac:dyDescent="0.3">
      <c r="A149" s="133" t="str">
        <f>'GLOBAL Ministres '!A77</f>
        <v>DO</v>
      </c>
      <c r="B149" s="134">
        <f>'GLOBAL Ministres '!G77</f>
        <v>43</v>
      </c>
      <c r="C149" s="125">
        <f>'GLOBAL Ministres '!H77</f>
        <v>21</v>
      </c>
      <c r="D149" s="133">
        <f>'GLOBAL Ministres '!I77</f>
        <v>94321000</v>
      </c>
      <c r="E149" s="526" t="str">
        <f>'GLOBAL Ministres '!J77</f>
        <v>901.235</v>
      </c>
      <c r="F149" s="27" t="str">
        <f>'GLOBAL Ministres '!N77</f>
        <v>Récupérations de transferts de revenus aux administrations publiques locales</v>
      </c>
      <c r="G149" s="108">
        <f>'GLOBAL Ministres '!V77</f>
        <v>0</v>
      </c>
      <c r="H149" s="58"/>
    </row>
    <row r="150" spans="1:8" ht="19.95" customHeight="1" x14ac:dyDescent="0.3">
      <c r="A150" s="133" t="str">
        <f>'GLOBAL Ministres '!A78</f>
        <v>DO</v>
      </c>
      <c r="B150" s="134">
        <f>'GLOBAL Ministres '!G78</f>
        <v>43</v>
      </c>
      <c r="C150" s="125">
        <f>'GLOBAL Ministres '!H78</f>
        <v>22</v>
      </c>
      <c r="D150" s="133" t="str">
        <f>'GLOBAL Ministres '!I78</f>
        <v>94322000</v>
      </c>
      <c r="E150" s="526" t="str">
        <f>'GLOBAL Ministres '!J78</f>
        <v>901.202</v>
      </c>
      <c r="F150" s="27" t="str">
        <f>'GLOBAL Ministres '!N78</f>
        <v xml:space="preserve">Récupérations de sommes indûment payées - Secteur public  </v>
      </c>
      <c r="G150" s="108">
        <f>'GLOBAL Ministres '!V78</f>
        <v>0</v>
      </c>
      <c r="H150" s="58"/>
    </row>
    <row r="151" spans="1:8" ht="19.95" customHeight="1" x14ac:dyDescent="0.3">
      <c r="A151" s="133" t="str">
        <f>'GLOBAL Ministres '!A79</f>
        <v>DO</v>
      </c>
      <c r="B151" s="134">
        <f>'GLOBAL Ministres '!G79</f>
        <v>45</v>
      </c>
      <c r="C151" s="125">
        <f>'GLOBAL Ministres '!H79</f>
        <v>24</v>
      </c>
      <c r="D151" s="133">
        <f>'GLOBAL Ministres '!I79</f>
        <v>94524000</v>
      </c>
      <c r="E151" s="526" t="str">
        <f>'GLOBAL Ministres '!J79</f>
        <v>901.261</v>
      </c>
      <c r="F151" s="27" t="str">
        <f>'GLOBAL Ministres '!N79</f>
        <v>Récupérations en provenance de la Communauté française</v>
      </c>
      <c r="G151" s="108">
        <f>'GLOBAL Ministres '!V79</f>
        <v>0</v>
      </c>
      <c r="H151" s="58"/>
    </row>
    <row r="152" spans="1:8" ht="19.95" customHeight="1" x14ac:dyDescent="0.3">
      <c r="A152" s="133" t="str">
        <f>'GLOBAL Ministres '!A80</f>
        <v>DO</v>
      </c>
      <c r="B152" s="134">
        <f>'GLOBAL Ministres '!G80</f>
        <v>45</v>
      </c>
      <c r="C152" s="125">
        <f>'GLOBAL Ministres '!H80</f>
        <v>40</v>
      </c>
      <c r="D152" s="133">
        <f>'GLOBAL Ministres '!I80</f>
        <v>94540000</v>
      </c>
      <c r="E152" s="526" t="str">
        <f>'GLOBAL Ministres '!J80</f>
        <v>901.236</v>
      </c>
      <c r="F152" s="27" t="str">
        <f>'GLOBAL Ministres '!N80</f>
        <v>Récupérations de transferts de revenus à d'autres groupes institutionnels</v>
      </c>
      <c r="G152" s="108">
        <f>'GLOBAL Ministres '!V80</f>
        <v>0</v>
      </c>
      <c r="H152" s="58"/>
    </row>
    <row r="153" spans="1:8" ht="19.95" customHeight="1" x14ac:dyDescent="0.3">
      <c r="A153" s="133" t="str">
        <f>'GLOBAL Ministres '!A81</f>
        <v>DO</v>
      </c>
      <c r="B153" s="134">
        <f>'GLOBAL Ministres '!G81</f>
        <v>41</v>
      </c>
      <c r="C153" s="125">
        <f>'GLOBAL Ministres '!H81</f>
        <v>30</v>
      </c>
      <c r="D153" s="133">
        <f>'GLOBAL Ministres '!I81</f>
        <v>94130000</v>
      </c>
      <c r="E153" s="526" t="str">
        <f>'GLOBAL Ministres '!J81</f>
        <v>901.193</v>
      </c>
      <c r="F153" s="27" t="str">
        <f>'GLOBAL Ministres '!N81</f>
        <v>Récupérations de sommes indûment payées - SACA</v>
      </c>
      <c r="G153" s="108">
        <f>'GLOBAL Ministres '!V81</f>
        <v>0</v>
      </c>
      <c r="H153" s="58"/>
    </row>
    <row r="154" spans="1:8" ht="19.95" customHeight="1" x14ac:dyDescent="0.3">
      <c r="A154" s="133" t="str">
        <f>'GLOBAL Ministres '!A85</f>
        <v>DO</v>
      </c>
      <c r="B154" s="134">
        <f>'GLOBAL Ministres '!G85</f>
        <v>48</v>
      </c>
      <c r="C154" s="125">
        <f>'GLOBAL Ministres '!H85</f>
        <v>22</v>
      </c>
      <c r="D154" s="133" t="str">
        <f>'GLOBAL Ministres '!I85</f>
        <v>94822000</v>
      </c>
      <c r="E154" s="526" t="str">
        <f>'GLOBAL Ministres '!J85</f>
        <v>901.191</v>
      </c>
      <c r="F154" s="27" t="str">
        <f>'GLOBAL Ministres '!N85</f>
        <v>Recettes diverses - Transfert de revenus en provenance des pouvoirs locaux</v>
      </c>
      <c r="G154" s="108">
        <f>'GLOBAL Ministres '!V85</f>
        <v>0</v>
      </c>
      <c r="H154" s="58"/>
    </row>
    <row r="155" spans="1:8" ht="19.95" customHeight="1" x14ac:dyDescent="0.3">
      <c r="A155" s="133" t="str">
        <f>'GLOBAL Ministres '!A87</f>
        <v>DO</v>
      </c>
      <c r="B155" s="134">
        <f>'GLOBAL Ministres '!G87</f>
        <v>49</v>
      </c>
      <c r="C155" s="125">
        <f>'GLOBAL Ministres '!H87</f>
        <v>24</v>
      </c>
      <c r="D155" s="133" t="str">
        <f>'GLOBAL Ministres '!I87</f>
        <v>94924000</v>
      </c>
      <c r="E155" s="526" t="str">
        <f>'GLOBAL Ministres '!J87</f>
        <v>901.037</v>
      </c>
      <c r="F155" s="27" t="str">
        <f>'GLOBAL Ministres '!N87</f>
        <v>Moyens transférés par la Communauté française</v>
      </c>
      <c r="G155" s="108">
        <f>'GLOBAL Ministres '!V87</f>
        <v>0</v>
      </c>
      <c r="H155" s="58"/>
    </row>
    <row r="156" spans="1:8" ht="19.95" customHeight="1" x14ac:dyDescent="0.3">
      <c r="A156" s="133" t="str">
        <f>'GLOBAL Ministres '!A89</f>
        <v>DO</v>
      </c>
      <c r="B156" s="134">
        <f>'GLOBAL Ministres '!G89</f>
        <v>49</v>
      </c>
      <c r="C156" s="125">
        <f>'GLOBAL Ministres '!H89</f>
        <v>24</v>
      </c>
      <c r="D156" s="133" t="str">
        <f>'GLOBAL Ministres '!I89</f>
        <v>94924000</v>
      </c>
      <c r="E156" s="526" t="str">
        <f>'GLOBAL Ministres '!J89</f>
        <v>901.039</v>
      </c>
      <c r="F156" s="27" t="str">
        <f>'GLOBAL Ministres '!N89</f>
        <v>Moyens perçus de la CFWB (accords de la Sainte Emilie)</v>
      </c>
      <c r="G156" s="108">
        <f>'GLOBAL Ministres '!V89</f>
        <v>0</v>
      </c>
      <c r="H156" s="58"/>
    </row>
    <row r="157" spans="1:8" ht="19.95" customHeight="1" x14ac:dyDescent="0.3">
      <c r="A157" s="133" t="str">
        <f>'GLOBAL Ministres '!A90</f>
        <v>DO</v>
      </c>
      <c r="B157" s="134">
        <f>'GLOBAL Ministres '!G90</f>
        <v>49</v>
      </c>
      <c r="C157" s="125">
        <f>'GLOBAL Ministres '!H90</f>
        <v>40</v>
      </c>
      <c r="D157" s="133" t="str">
        <f>'GLOBAL Ministres '!I90</f>
        <v>94940000</v>
      </c>
      <c r="E157" s="526" t="str">
        <f>'GLOBAL Ministres '!J90</f>
        <v>901.040</v>
      </c>
      <c r="F157" s="27" t="str">
        <f>'GLOBAL Ministres '!N90</f>
        <v xml:space="preserve">Dotations fédérales diverses (Groupe jeux et paris, TC/TMC, PRI, …) </v>
      </c>
      <c r="G157" s="108">
        <f>'GLOBAL Ministres '!V90</f>
        <v>0</v>
      </c>
      <c r="H157" s="58"/>
    </row>
    <row r="158" spans="1:8" ht="19.95" customHeight="1" x14ac:dyDescent="0.3">
      <c r="A158" s="133" t="str">
        <f>'GLOBAL Ministres '!A92</f>
        <v>DO</v>
      </c>
      <c r="B158" s="134">
        <f>'GLOBAL Ministres '!G92</f>
        <v>49</v>
      </c>
      <c r="C158" s="125">
        <f>'GLOBAL Ministres '!H92</f>
        <v>40</v>
      </c>
      <c r="D158" s="133" t="str">
        <f>'GLOBAL Ministres '!I92</f>
        <v>94940000</v>
      </c>
      <c r="E158" s="526" t="str">
        <f>'GLOBAL Ministres '!J92</f>
        <v>901.042</v>
      </c>
      <c r="F158" s="27" t="str">
        <f>'GLOBAL Ministres '!N92</f>
        <v>Moyens liés aux compétences transférées</v>
      </c>
      <c r="G158" s="108">
        <f>'GLOBAL Ministres '!V92</f>
        <v>0</v>
      </c>
      <c r="H158" s="58"/>
    </row>
    <row r="159" spans="1:8" ht="19.95" customHeight="1" x14ac:dyDescent="0.3">
      <c r="A159" s="133" t="str">
        <f>'GLOBAL Ministres '!A93</f>
        <v>DO</v>
      </c>
      <c r="B159" s="134">
        <f>'GLOBAL Ministres '!G93</f>
        <v>49</v>
      </c>
      <c r="C159" s="125">
        <f>'GLOBAL Ministres '!H93</f>
        <v>40</v>
      </c>
      <c r="D159" s="133" t="str">
        <f>'GLOBAL Ministres '!I93</f>
        <v>94940000</v>
      </c>
      <c r="E159" s="526" t="str">
        <f>'GLOBAL Ministres '!J93</f>
        <v>901.043</v>
      </c>
      <c r="F159" s="27" t="str">
        <f>'GLOBAL Ministres '!N93</f>
        <v xml:space="preserve">Partie attribuée de l'impôt sur les personnes physiques - recettes d'additionnels sous réductions des dépenses fiscales liées </v>
      </c>
      <c r="G159" s="108">
        <f>'GLOBAL Ministres '!V93</f>
        <v>0</v>
      </c>
      <c r="H159" s="607"/>
    </row>
    <row r="160" spans="1:8" ht="19.95" customHeight="1" x14ac:dyDescent="0.3">
      <c r="A160" s="133" t="str">
        <f>'GLOBAL Ministres '!A94</f>
        <v>DO</v>
      </c>
      <c r="B160" s="134">
        <f>'GLOBAL Ministres '!G94</f>
        <v>49</v>
      </c>
      <c r="C160" s="125">
        <f>'GLOBAL Ministres '!H94</f>
        <v>40</v>
      </c>
      <c r="D160" s="133" t="str">
        <f>'GLOBAL Ministres '!I94</f>
        <v>94940000</v>
      </c>
      <c r="E160" s="526" t="str">
        <f>'GLOBAL Ministres '!J94</f>
        <v>901.044</v>
      </c>
      <c r="F160" s="27" t="str">
        <f>'GLOBAL Ministres '!N94</f>
        <v>Dégrèvements fiscaux</v>
      </c>
      <c r="G160" s="108">
        <f>'GLOBAL Ministres '!V94</f>
        <v>0</v>
      </c>
      <c r="H160" s="58"/>
    </row>
    <row r="161" spans="1:8" ht="19.95" customHeight="1" x14ac:dyDescent="0.3">
      <c r="A161" s="133" t="str">
        <f>'GLOBAL Ministres '!A95</f>
        <v>DO</v>
      </c>
      <c r="B161" s="134">
        <f>'GLOBAL Ministres '!G95</f>
        <v>49</v>
      </c>
      <c r="C161" s="125">
        <f>'GLOBAL Ministres '!H95</f>
        <v>40</v>
      </c>
      <c r="D161" s="133" t="str">
        <f>'GLOBAL Ministres '!I95</f>
        <v>94940000</v>
      </c>
      <c r="E161" s="526" t="str">
        <f>'GLOBAL Ministres '!J95</f>
        <v>901.045</v>
      </c>
      <c r="F161" s="27" t="str">
        <f>'GLOBAL Ministres '!N95</f>
        <v>Recettes des amendes routières</v>
      </c>
      <c r="G161" s="108">
        <f>'GLOBAL Ministres '!V95</f>
        <v>0</v>
      </c>
      <c r="H161" s="58"/>
    </row>
    <row r="162" spans="1:8" ht="19.95" customHeight="1" x14ac:dyDescent="0.3">
      <c r="A162" s="133" t="str">
        <f>'GLOBAL Ministres '!A96</f>
        <v>DO</v>
      </c>
      <c r="B162" s="134">
        <f>'GLOBAL Ministres '!G96</f>
        <v>49</v>
      </c>
      <c r="C162" s="125">
        <f>'GLOBAL Ministres '!H96</f>
        <v>40</v>
      </c>
      <c r="D162" s="133" t="str">
        <f>'GLOBAL Ministres '!I96</f>
        <v>94940000</v>
      </c>
      <c r="E162" s="526" t="str">
        <f>'GLOBAL Ministres '!J96</f>
        <v>901.188</v>
      </c>
      <c r="F162" s="27" t="str">
        <f>'GLOBAL Ministres '!N96</f>
        <v xml:space="preserve">Transferts de revenu en provenance du pouvoir Fédéral </v>
      </c>
      <c r="G162" s="108">
        <f>'GLOBAL Ministres '!V96</f>
        <v>0</v>
      </c>
      <c r="H162" s="58"/>
    </row>
    <row r="163" spans="1:8" x14ac:dyDescent="0.3">
      <c r="A163" s="67"/>
      <c r="B163" s="132"/>
      <c r="C163" s="123"/>
      <c r="D163" s="132"/>
      <c r="E163" s="240"/>
      <c r="F163" s="7"/>
      <c r="G163" s="119"/>
      <c r="H163" s="537"/>
    </row>
    <row r="164" spans="1:8" ht="19.95" customHeight="1" x14ac:dyDescent="0.3">
      <c r="A164" s="67"/>
      <c r="B164" s="132"/>
      <c r="C164" s="123"/>
      <c r="D164" s="132"/>
      <c r="E164" s="240"/>
      <c r="F164" s="6" t="s">
        <v>13</v>
      </c>
      <c r="G164" s="108"/>
      <c r="H164" s="550">
        <f>SUM(G119:G162)</f>
        <v>0</v>
      </c>
    </row>
    <row r="165" spans="1:8" ht="19.95" customHeight="1" x14ac:dyDescent="0.3">
      <c r="A165" s="67"/>
      <c r="B165" s="132"/>
      <c r="C165" s="123"/>
      <c r="D165" s="132"/>
      <c r="E165" s="240"/>
      <c r="F165" s="6" t="s">
        <v>10</v>
      </c>
      <c r="G165" s="108"/>
      <c r="H165" s="538">
        <v>0</v>
      </c>
    </row>
    <row r="166" spans="1:8" ht="19.95" customHeight="1" x14ac:dyDescent="0.3">
      <c r="A166" s="67"/>
      <c r="B166" s="132"/>
      <c r="C166" s="123"/>
      <c r="D166" s="132"/>
      <c r="E166" s="240"/>
      <c r="F166" s="6"/>
      <c r="G166" s="108"/>
      <c r="H166" s="536"/>
    </row>
    <row r="167" spans="1:8" ht="19.95" customHeight="1" x14ac:dyDescent="0.3">
      <c r="A167" s="67"/>
      <c r="B167" s="132"/>
      <c r="C167" s="123"/>
      <c r="D167" s="132"/>
      <c r="E167" s="240"/>
      <c r="F167" s="7" t="s">
        <v>20</v>
      </c>
      <c r="G167" s="539"/>
      <c r="H167" s="520">
        <f>H164+H114+H103+H96+H80</f>
        <v>0</v>
      </c>
    </row>
    <row r="168" spans="1:8" ht="19.95" customHeight="1" x14ac:dyDescent="0.3">
      <c r="A168" s="67"/>
      <c r="B168" s="132"/>
      <c r="C168" s="123"/>
      <c r="D168" s="132"/>
      <c r="E168" s="240"/>
      <c r="F168" s="7" t="s">
        <v>10</v>
      </c>
      <c r="G168" s="539"/>
      <c r="H168" s="520">
        <f>H165+H115+H104+H97+H81</f>
        <v>0</v>
      </c>
    </row>
    <row r="169" spans="1:8" x14ac:dyDescent="0.3">
      <c r="A169" s="67"/>
      <c r="B169" s="132"/>
      <c r="C169" s="123"/>
      <c r="D169" s="132"/>
      <c r="E169" s="240"/>
      <c r="F169" s="7"/>
      <c r="G169" s="108"/>
      <c r="H169" s="58"/>
    </row>
    <row r="170" spans="1:8" x14ac:dyDescent="0.3">
      <c r="A170" s="67"/>
      <c r="B170" s="132"/>
      <c r="C170" s="123"/>
      <c r="D170" s="132"/>
      <c r="E170" s="240"/>
      <c r="F170" s="3"/>
      <c r="G170" s="108"/>
      <c r="H170" s="58"/>
    </row>
    <row r="171" spans="1:8" ht="34.950000000000003" customHeight="1" x14ac:dyDescent="0.3">
      <c r="A171" s="67"/>
      <c r="B171" s="132"/>
      <c r="C171" s="123"/>
      <c r="D171" s="132"/>
      <c r="E171" s="240"/>
      <c r="F171" s="138" t="s">
        <v>21</v>
      </c>
      <c r="G171" s="108"/>
      <c r="H171" s="58"/>
    </row>
    <row r="172" spans="1:8" x14ac:dyDescent="0.3">
      <c r="A172" s="67"/>
      <c r="B172" s="132"/>
      <c r="C172" s="123"/>
      <c r="D172" s="132"/>
      <c r="E172" s="240"/>
      <c r="F172" s="5"/>
      <c r="G172" s="108"/>
      <c r="H172" s="58"/>
    </row>
    <row r="173" spans="1:8" ht="34.950000000000003" customHeight="1" x14ac:dyDescent="0.3">
      <c r="A173" s="67"/>
      <c r="B173" s="132"/>
      <c r="C173" s="123"/>
      <c r="D173" s="132"/>
      <c r="E173" s="240"/>
      <c r="F173" s="33" t="s">
        <v>1916</v>
      </c>
      <c r="G173" s="94"/>
      <c r="H173" s="58"/>
    </row>
    <row r="174" spans="1:8" x14ac:dyDescent="0.3">
      <c r="A174" s="133"/>
      <c r="B174" s="132"/>
      <c r="C174" s="123"/>
      <c r="D174" s="132"/>
      <c r="E174" s="240"/>
      <c r="F174" s="33"/>
      <c r="G174" s="542"/>
      <c r="H174" s="58"/>
    </row>
    <row r="175" spans="1:8" ht="19.95" customHeight="1" x14ac:dyDescent="0.3">
      <c r="A175" s="133" t="str">
        <f>'GLOBAL Ministres '!A345</f>
        <v>GA</v>
      </c>
      <c r="B175" s="133">
        <f>'GLOBAL Ministres '!G345</f>
        <v>11</v>
      </c>
      <c r="C175" s="124">
        <f>'GLOBAL Ministres '!H345</f>
        <v>11</v>
      </c>
      <c r="D175" s="247" t="str">
        <f>'GLOBAL Ministres '!I345</f>
        <v>91111000</v>
      </c>
      <c r="E175" s="247" t="str">
        <f>'GLOBAL Ministres '!J345</f>
        <v>901.016</v>
      </c>
      <c r="F175" s="574" t="str">
        <f>'GLOBAL Ministres '!N345</f>
        <v>Recettes relatives au personnel FWB d'eWBS</v>
      </c>
      <c r="G175" s="530">
        <f>'GLOBAL Ministres '!V345</f>
        <v>0</v>
      </c>
      <c r="H175" s="532"/>
    </row>
    <row r="176" spans="1:8" ht="19.95" customHeight="1" x14ac:dyDescent="0.3">
      <c r="A176" s="133" t="str">
        <f>'GLOBAL Ministres '!A346</f>
        <v>GA</v>
      </c>
      <c r="B176" s="133">
        <f>'GLOBAL Ministres '!G346</f>
        <v>16</v>
      </c>
      <c r="C176" s="124">
        <f>'GLOBAL Ministres '!H346</f>
        <v>20</v>
      </c>
      <c r="D176" s="247">
        <f>'GLOBAL Ministres '!I346</f>
        <v>91620000</v>
      </c>
      <c r="E176" s="247" t="str">
        <f>'GLOBAL Ministres '!J346</f>
        <v>901.224</v>
      </c>
      <c r="F176" s="574" t="str">
        <f>'GLOBAL Ministres '!N346</f>
        <v xml:space="preserve">Prestations d’audits à destination des UAP </v>
      </c>
      <c r="G176" s="108">
        <f>'GLOBAL Ministres '!V346</f>
        <v>0</v>
      </c>
      <c r="H176" s="532"/>
    </row>
    <row r="177" spans="1:8" ht="19.95" customHeight="1" x14ac:dyDescent="0.3">
      <c r="A177" s="133" t="str">
        <f>'GLOBAL Ministres '!A347</f>
        <v>GA</v>
      </c>
      <c r="B177" s="133">
        <f>'GLOBAL Ministres '!G347</f>
        <v>46</v>
      </c>
      <c r="C177" s="124">
        <f>'GLOBAL Ministres '!H347</f>
        <v>60</v>
      </c>
      <c r="D177" s="133">
        <f>'GLOBAL Ministres '!I347</f>
        <v>94660000</v>
      </c>
      <c r="E177" s="526" t="str">
        <f>'GLOBAL Ministres '!J347</f>
        <v>901.211</v>
      </c>
      <c r="F177" s="27" t="str">
        <f>'GLOBAL Ministres '!N347</f>
        <v xml:space="preserve">Recettes en provenance du Service Social de la RW </v>
      </c>
      <c r="G177" s="108">
        <f>'GLOBAL Ministres '!V347</f>
        <v>0</v>
      </c>
      <c r="H177" s="532"/>
    </row>
    <row r="178" spans="1:8" ht="21" customHeight="1" thickBot="1" x14ac:dyDescent="0.35">
      <c r="A178" s="582" t="str">
        <f>'GLOBAL Ministres '!A348</f>
        <v>GA</v>
      </c>
      <c r="B178" s="582">
        <f>'GLOBAL Ministres '!G348</f>
        <v>49</v>
      </c>
      <c r="C178" s="588">
        <f>'GLOBAL Ministres '!H348</f>
        <v>24</v>
      </c>
      <c r="D178" s="613" t="str">
        <f>'GLOBAL Ministres '!I348</f>
        <v>94924000</v>
      </c>
      <c r="E178" s="585" t="str">
        <f>'GLOBAL Ministres '!J348</f>
        <v>901.173</v>
      </c>
      <c r="F178" s="586" t="str">
        <f>'GLOBAL Ministres '!N348</f>
        <v xml:space="preserve">Participation de la FWB aux frais de fonctionnement relatifs au Service Commun d’Audit </v>
      </c>
      <c r="G178" s="591">
        <f>'GLOBAL Ministres '!V348</f>
        <v>0</v>
      </c>
      <c r="H178" s="614"/>
    </row>
    <row r="179" spans="1:8" x14ac:dyDescent="0.3">
      <c r="A179" s="133"/>
      <c r="B179" s="133"/>
      <c r="C179" s="124"/>
      <c r="D179" s="133"/>
      <c r="E179" s="243"/>
      <c r="F179" s="27"/>
      <c r="G179" s="542"/>
      <c r="H179" s="58"/>
    </row>
    <row r="180" spans="1:8" ht="19.95" customHeight="1" x14ac:dyDescent="0.3">
      <c r="A180" s="68"/>
      <c r="B180" s="133"/>
      <c r="C180" s="124"/>
      <c r="D180" s="247"/>
      <c r="E180" s="242"/>
      <c r="F180" s="6" t="s">
        <v>98</v>
      </c>
      <c r="G180" s="643"/>
      <c r="H180" s="520">
        <f>SUM(G175:G178)</f>
        <v>0</v>
      </c>
    </row>
    <row r="181" spans="1:8" ht="19.95" customHeight="1" x14ac:dyDescent="0.3">
      <c r="A181" s="68"/>
      <c r="B181" s="133"/>
      <c r="C181" s="124"/>
      <c r="D181" s="247"/>
      <c r="E181" s="242"/>
      <c r="F181" s="6" t="s">
        <v>10</v>
      </c>
      <c r="G181" s="643"/>
      <c r="H181" s="520">
        <v>0</v>
      </c>
    </row>
    <row r="182" spans="1:8" ht="19.5" customHeight="1" x14ac:dyDescent="0.3">
      <c r="A182" s="68"/>
      <c r="B182" s="133"/>
      <c r="C182" s="124"/>
      <c r="D182" s="247"/>
      <c r="E182" s="242"/>
      <c r="F182" s="6"/>
      <c r="G182" s="530"/>
      <c r="H182" s="58"/>
    </row>
    <row r="183" spans="1:8" ht="34.950000000000003" customHeight="1" x14ac:dyDescent="0.3">
      <c r="A183" s="67"/>
      <c r="B183" s="132"/>
      <c r="C183" s="123"/>
      <c r="D183" s="132"/>
      <c r="E183" s="240"/>
      <c r="F183" s="33" t="s">
        <v>2389</v>
      </c>
      <c r="G183" s="530"/>
      <c r="H183" s="58"/>
    </row>
    <row r="184" spans="1:8" x14ac:dyDescent="0.3">
      <c r="A184" s="133"/>
      <c r="B184" s="132"/>
      <c r="C184" s="123"/>
      <c r="D184" s="132"/>
      <c r="E184" s="240"/>
      <c r="F184" s="33"/>
      <c r="G184" s="530"/>
      <c r="H184" s="521"/>
    </row>
    <row r="185" spans="1:8" ht="19.95" customHeight="1" x14ac:dyDescent="0.3">
      <c r="A185" s="133" t="str">
        <f>'GLOBAL Ministres '!A349</f>
        <v>GA</v>
      </c>
      <c r="B185" s="133">
        <f>'GLOBAL Ministres '!G349</f>
        <v>38</v>
      </c>
      <c r="C185" s="124">
        <f>'GLOBAL Ministres '!H349</f>
        <v>60</v>
      </c>
      <c r="D185" s="133">
        <f>'GLOBAL Ministres '!I349</f>
        <v>93860000</v>
      </c>
      <c r="E185" s="526" t="str">
        <f>'GLOBAL Ministres '!J349</f>
        <v>901.212</v>
      </c>
      <c r="F185" s="27" t="str">
        <f>'GLOBAL Ministres '!N349</f>
        <v xml:space="preserve">Recettes en provenance du fédéral en lien avec les remboursements de précompte liées aux fonctions scientifiques </v>
      </c>
      <c r="G185" s="604">
        <f>'GLOBAL Ministres '!V349</f>
        <v>0</v>
      </c>
      <c r="H185" s="532"/>
    </row>
    <row r="186" spans="1:8" x14ac:dyDescent="0.3">
      <c r="A186" s="133"/>
      <c r="B186" s="133"/>
      <c r="C186" s="124"/>
      <c r="D186" s="133"/>
      <c r="E186" s="243"/>
      <c r="F186" s="27"/>
      <c r="G186" s="119"/>
      <c r="H186" s="540"/>
    </row>
    <row r="187" spans="1:8" ht="19.95" customHeight="1" x14ac:dyDescent="0.3">
      <c r="A187" s="68"/>
      <c r="B187" s="134"/>
      <c r="C187" s="125"/>
      <c r="D187" s="134"/>
      <c r="E187" s="242"/>
      <c r="F187" s="234" t="s">
        <v>17</v>
      </c>
      <c r="G187" s="527"/>
      <c r="H187" s="520">
        <f t="shared" ref="H187" si="0">SUM(G185)</f>
        <v>0</v>
      </c>
    </row>
    <row r="188" spans="1:8" ht="19.95" customHeight="1" x14ac:dyDescent="0.3">
      <c r="A188" s="68"/>
      <c r="B188" s="134"/>
      <c r="C188" s="125"/>
      <c r="D188" s="134"/>
      <c r="E188" s="242"/>
      <c r="F188" s="6" t="s">
        <v>10</v>
      </c>
      <c r="G188" s="94"/>
      <c r="H188" s="520">
        <v>0</v>
      </c>
    </row>
    <row r="189" spans="1:8" ht="21.45" customHeight="1" x14ac:dyDescent="0.3">
      <c r="A189" s="67"/>
      <c r="B189" s="132"/>
      <c r="C189" s="123"/>
      <c r="D189" s="132"/>
      <c r="E189" s="240"/>
      <c r="F189" s="33"/>
      <c r="G189" s="523"/>
      <c r="H189" s="517"/>
    </row>
    <row r="190" spans="1:8" s="34" customFormat="1" ht="34.950000000000003" customHeight="1" x14ac:dyDescent="0.3">
      <c r="A190" s="71"/>
      <c r="B190" s="136"/>
      <c r="C190" s="127"/>
      <c r="D190" s="136"/>
      <c r="E190" s="244"/>
      <c r="F190" s="33" t="s">
        <v>2391</v>
      </c>
      <c r="G190" s="94"/>
      <c r="H190" s="517"/>
    </row>
    <row r="191" spans="1:8" x14ac:dyDescent="0.3">
      <c r="A191" s="133"/>
      <c r="B191" s="132"/>
      <c r="C191" s="123"/>
      <c r="D191" s="132"/>
      <c r="E191" s="240"/>
      <c r="F191" s="27"/>
      <c r="G191" s="94"/>
      <c r="H191" s="521"/>
    </row>
    <row r="192" spans="1:8" ht="19.95" customHeight="1" x14ac:dyDescent="0.3">
      <c r="A192" s="133" t="str">
        <f>'GLOBAL Ministres '!A350</f>
        <v>GA</v>
      </c>
      <c r="B192" s="133">
        <f>'GLOBAL Ministres '!G350</f>
        <v>16</v>
      </c>
      <c r="C192" s="124">
        <f>'GLOBAL Ministres '!H350</f>
        <v>11</v>
      </c>
      <c r="D192" s="133" t="str">
        <f>'GLOBAL Ministres '!I350</f>
        <v>91611000</v>
      </c>
      <c r="E192" s="526" t="str">
        <f>'GLOBAL Ministres '!J350</f>
        <v>901.046</v>
      </c>
      <c r="F192" s="27" t="str">
        <f>'GLOBAL Ministres '!N350</f>
        <v>Produit de la vente de données et de services en matière de Géomatique</v>
      </c>
      <c r="G192" s="604">
        <f>'GLOBAL Ministres '!V350</f>
        <v>0</v>
      </c>
      <c r="H192" s="521"/>
    </row>
    <row r="193" spans="1:8" x14ac:dyDescent="0.3">
      <c r="A193" s="133"/>
      <c r="B193" s="132"/>
      <c r="C193" s="123"/>
      <c r="D193" s="132"/>
      <c r="E193" s="240"/>
      <c r="F193" s="27"/>
      <c r="G193" s="119"/>
      <c r="H193" s="540"/>
    </row>
    <row r="194" spans="1:8" ht="19.95" customHeight="1" x14ac:dyDescent="0.3">
      <c r="A194" s="67"/>
      <c r="B194" s="132"/>
      <c r="C194" s="123"/>
      <c r="D194" s="132"/>
      <c r="E194" s="240"/>
      <c r="F194" s="6" t="s">
        <v>18</v>
      </c>
      <c r="G194" s="527"/>
      <c r="H194" s="520">
        <f t="shared" ref="H194" si="1">SUM(G192)</f>
        <v>0</v>
      </c>
    </row>
    <row r="195" spans="1:8" ht="19.95" customHeight="1" x14ac:dyDescent="0.3">
      <c r="A195" s="67"/>
      <c r="B195" s="132"/>
      <c r="C195" s="123"/>
      <c r="D195" s="132"/>
      <c r="E195" s="240"/>
      <c r="F195" s="6" t="s">
        <v>10</v>
      </c>
      <c r="G195" s="94"/>
      <c r="H195" s="520">
        <v>0</v>
      </c>
    </row>
    <row r="196" spans="1:8" ht="18" customHeight="1" x14ac:dyDescent="0.3">
      <c r="A196" s="67"/>
      <c r="B196" s="132"/>
      <c r="C196" s="123"/>
      <c r="D196" s="132"/>
      <c r="E196" s="240"/>
      <c r="F196" s="5"/>
      <c r="G196" s="523"/>
      <c r="H196" s="535"/>
    </row>
    <row r="197" spans="1:8" ht="34.950000000000003" customHeight="1" x14ac:dyDescent="0.3">
      <c r="A197" s="67"/>
      <c r="B197" s="132"/>
      <c r="C197" s="123"/>
      <c r="D197" s="132"/>
      <c r="E197" s="240"/>
      <c r="F197" s="33" t="s">
        <v>123</v>
      </c>
      <c r="G197" s="94"/>
      <c r="H197" s="58"/>
    </row>
    <row r="198" spans="1:8" x14ac:dyDescent="0.3">
      <c r="A198" s="133"/>
      <c r="B198" s="132"/>
      <c r="C198" s="123"/>
      <c r="D198" s="132"/>
      <c r="E198" s="240"/>
      <c r="F198" s="2"/>
      <c r="G198" s="94"/>
      <c r="H198" s="519"/>
    </row>
    <row r="199" spans="1:8" ht="25.95" customHeight="1" x14ac:dyDescent="0.3">
      <c r="A199" s="133" t="str">
        <f>'GLOBAL Ministres '!A170</f>
        <v>DE</v>
      </c>
      <c r="B199" s="133">
        <f>'GLOBAL Ministres '!G169</f>
        <v>16</v>
      </c>
      <c r="C199" s="124">
        <f>'GLOBAL Ministres '!H169</f>
        <v>11</v>
      </c>
      <c r="D199" s="133">
        <f>'GLOBAL Ministres '!I169</f>
        <v>91611000</v>
      </c>
      <c r="E199" s="526" t="str">
        <f>'GLOBAL Ministres '!J169</f>
        <v>901.222</v>
      </c>
      <c r="F199" s="27" t="str">
        <f>'GLOBAL Ministres '!N169</f>
        <v>Ventes et prestations au service des entreprises</v>
      </c>
      <c r="G199" s="108">
        <f>'GLOBAL Ministres '!V169</f>
        <v>0</v>
      </c>
      <c r="H199" s="58"/>
    </row>
    <row r="200" spans="1:8" ht="34.950000000000003" customHeight="1" x14ac:dyDescent="0.3">
      <c r="A200" s="133" t="str">
        <f>'GLOBAL Ministres '!A171</f>
        <v>DE</v>
      </c>
      <c r="B200" s="133">
        <f>'GLOBAL Ministres '!G171</f>
        <v>16</v>
      </c>
      <c r="C200" s="124">
        <f>'GLOBAL Ministres '!H171</f>
        <v>11</v>
      </c>
      <c r="D200" s="133">
        <f>'GLOBAL Ministres '!I171</f>
        <v>91611000</v>
      </c>
      <c r="E200" s="243" t="str">
        <f>'GLOBAL Ministres '!J171</f>
        <v>912.002</v>
      </c>
      <c r="F200" s="27" t="str">
        <f>'GLOBAL Ministres '!N171</f>
        <v>Redevances relatives aux dossiers d’homologation des véhicules – Entreprises (recettes affectées au FISIR : AB 050.001, programme 14.050, division organique 14)</v>
      </c>
      <c r="G200" s="108">
        <f>'GLOBAL Ministres '!V171</f>
        <v>0</v>
      </c>
      <c r="H200" s="58"/>
    </row>
    <row r="201" spans="1:8" ht="19.95" customHeight="1" x14ac:dyDescent="0.3">
      <c r="A201" s="133" t="str">
        <f>'GLOBAL Ministres '!A173</f>
        <v>DE</v>
      </c>
      <c r="B201" s="133">
        <f>'GLOBAL Ministres '!G173</f>
        <v>16</v>
      </c>
      <c r="C201" s="124">
        <f>'GLOBAL Ministres '!H173</f>
        <v>12</v>
      </c>
      <c r="D201" s="133" t="str">
        <f>'GLOBAL Ministres '!I173</f>
        <v>91612000</v>
      </c>
      <c r="E201" s="243" t="str">
        <f>'GLOBAL Ministres '!J173</f>
        <v>901.049</v>
      </c>
      <c r="F201" s="27" t="str">
        <f>'GLOBAL Ministres '!N173</f>
        <v>Produit de la location de biens</v>
      </c>
      <c r="G201" s="108">
        <f>'GLOBAL Ministres '!V173</f>
        <v>0</v>
      </c>
      <c r="H201" s="58"/>
    </row>
    <row r="202" spans="1:8" ht="19.95" customHeight="1" x14ac:dyDescent="0.3">
      <c r="A202" s="133" t="str">
        <f>'GLOBAL Ministres '!A371</f>
        <v>NE</v>
      </c>
      <c r="B202" s="133">
        <f>'GLOBAL Ministres '!G371</f>
        <v>16</v>
      </c>
      <c r="C202" s="124">
        <f>'GLOBAL Ministres '!H371</f>
        <v>12</v>
      </c>
      <c r="D202" s="133" t="str">
        <f>'GLOBAL Ministres '!I371</f>
        <v>91612000</v>
      </c>
      <c r="E202" s="243" t="str">
        <f>'GLOBAL Ministres '!J371</f>
        <v>901.050</v>
      </c>
      <c r="F202" s="27" t="str">
        <f>'GLOBAL Ministres '!N371</f>
        <v>Produit de la location des biens gérés par l'administration des transports</v>
      </c>
      <c r="G202" s="108">
        <f>'GLOBAL Ministres '!V371</f>
        <v>0</v>
      </c>
      <c r="H202" s="58"/>
    </row>
    <row r="203" spans="1:8" ht="34.950000000000003" customHeight="1" x14ac:dyDescent="0.3">
      <c r="A203" s="133" t="str">
        <f>'GLOBAL Ministres '!A175</f>
        <v>DE</v>
      </c>
      <c r="B203" s="133">
        <f>'GLOBAL Ministres '!G175</f>
        <v>16</v>
      </c>
      <c r="C203" s="124">
        <f>'GLOBAL Ministres '!H175</f>
        <v>12</v>
      </c>
      <c r="D203" s="133">
        <f>'GLOBAL Ministres '!I175</f>
        <v>91612000</v>
      </c>
      <c r="E203" s="526" t="str">
        <f>'GLOBAL Ministres '!J175</f>
        <v>901.223</v>
      </c>
      <c r="F203" s="27" t="str">
        <f>'GLOBAL Ministres '!N175</f>
        <v>Droits d'inscription aux examens de qualification professionnelle et redevance d'agrément des accompagnateurs de véhicules exceptionnels</v>
      </c>
      <c r="G203" s="108">
        <f>'GLOBAL Ministres '!V175</f>
        <v>0</v>
      </c>
      <c r="H203" s="58"/>
    </row>
    <row r="204" spans="1:8" ht="34.950000000000003" customHeight="1" x14ac:dyDescent="0.3">
      <c r="A204" s="133" t="str">
        <f>'GLOBAL Ministres '!A177</f>
        <v>DE</v>
      </c>
      <c r="B204" s="133">
        <f>'GLOBAL Ministres '!G177</f>
        <v>16</v>
      </c>
      <c r="C204" s="124">
        <f>'GLOBAL Ministres '!H177</f>
        <v>12</v>
      </c>
      <c r="D204" s="133">
        <f>'GLOBAL Ministres '!I177</f>
        <v>91612000</v>
      </c>
      <c r="E204" s="243" t="str">
        <f>'GLOBAL Ministres '!J177</f>
        <v>912.003</v>
      </c>
      <c r="F204" s="27" t="str">
        <f>'GLOBAL Ministres '!N177</f>
        <v>Redevances relatives aux dossiers d’homologation des véhicules – Ménages (recettes affectées au FISIR : AB 050.001, programme 14.050, division organique 14)</v>
      </c>
      <c r="G204" s="108">
        <f>'GLOBAL Ministres '!V177</f>
        <v>0</v>
      </c>
      <c r="H204" s="58"/>
    </row>
    <row r="205" spans="1:8" ht="34.950000000000003" customHeight="1" x14ac:dyDescent="0.3">
      <c r="A205" s="133" t="str">
        <f>'GLOBAL Ministres '!A178</f>
        <v>DE</v>
      </c>
      <c r="B205" s="133"/>
      <c r="C205" s="124"/>
      <c r="D205" s="133">
        <f>'GLOBAL Ministres '!I178</f>
        <v>91810000</v>
      </c>
      <c r="E205" s="651" t="str">
        <f>'GLOBAL Ministres '!J178</f>
        <v>901.293</v>
      </c>
      <c r="F205" s="27" t="str">
        <f>'GLOBAL Ministres '!N178</f>
        <v>Recettes d’autres secteurs que l’administration publique en matière de travaux routiers et hydrauliques</v>
      </c>
      <c r="G205" s="108">
        <f>'GLOBAL Ministres '!V178</f>
        <v>0</v>
      </c>
      <c r="H205" s="58"/>
    </row>
    <row r="206" spans="1:8" ht="49.95" customHeight="1" x14ac:dyDescent="0.3">
      <c r="A206" s="133" t="str">
        <f>'GLOBAL Ministres '!A179</f>
        <v>DE</v>
      </c>
      <c r="B206" s="602">
        <f>'GLOBAL Ministres '!G186</f>
        <v>0</v>
      </c>
      <c r="C206" s="603">
        <f>'GLOBAL Ministres '!H186</f>
        <v>0</v>
      </c>
      <c r="D206" s="133">
        <f>'GLOBAL Ministres '!I179</f>
        <v>91810000</v>
      </c>
      <c r="E206" s="241" t="str">
        <f>'GLOBAL Ministres '!J179</f>
        <v>912.007</v>
      </c>
      <c r="F206" s="611" t="str">
        <f>'GLOBAL Ministres '!N179</f>
        <v>Recettes résultant des prestations externes des bureaux d'études du Service public de Wallonie - Secteur privé (recettes affectées au FISIR : AB 050.001, programme 14.050, division organique 14)</v>
      </c>
      <c r="G206" s="108">
        <f>'GLOBAL Ministres '!V179</f>
        <v>0</v>
      </c>
      <c r="H206" s="532"/>
    </row>
    <row r="207" spans="1:8" ht="28.95" customHeight="1" x14ac:dyDescent="0.3">
      <c r="A207" s="133" t="str">
        <f>'GLOBAL Ministres '!A188</f>
        <v>DE</v>
      </c>
      <c r="B207" s="133">
        <f>'GLOBAL Ministres '!G188</f>
        <v>18</v>
      </c>
      <c r="C207" s="124">
        <f>'GLOBAL Ministres '!H188</f>
        <v>20</v>
      </c>
      <c r="D207" s="133" t="str">
        <f>'GLOBAL Ministres '!I188</f>
        <v>91820000</v>
      </c>
      <c r="E207" s="243" t="str">
        <f>'GLOBAL Ministres '!J188</f>
        <v>901.052</v>
      </c>
      <c r="F207" s="27" t="str">
        <f>'GLOBAL Ministres '!N188</f>
        <v xml:space="preserve">Recettes du secteur des administrations publiques en matière de travaux routiers et hydrauliques </v>
      </c>
      <c r="G207" s="108">
        <f>'GLOBAL Ministres '!V188</f>
        <v>0</v>
      </c>
      <c r="H207" s="58"/>
    </row>
    <row r="208" spans="1:8" ht="28.95" customHeight="1" x14ac:dyDescent="0.3">
      <c r="A208" s="133" t="str">
        <f>'GLOBAL Ministres '!A187</f>
        <v>DE</v>
      </c>
      <c r="B208" s="133">
        <f>'GLOBAL Ministres '!G189</f>
        <v>18</v>
      </c>
      <c r="C208" s="124">
        <f>'GLOBAL Ministres '!H189</f>
        <v>20</v>
      </c>
      <c r="D208" s="133">
        <f>'GLOBAL Ministres '!I187</f>
        <v>91820000</v>
      </c>
      <c r="E208" s="241" t="str">
        <f>'GLOBAL Ministres '!J187</f>
        <v>901.291</v>
      </c>
      <c r="F208" s="27" t="str">
        <f>'GLOBAL Ministres '!N187</f>
        <v xml:space="preserve">Recettes en matière de travaux routiers et hydrauliques </v>
      </c>
      <c r="G208" s="108">
        <f>'GLOBAL Ministres '!V187</f>
        <v>0</v>
      </c>
      <c r="H208" s="58"/>
    </row>
    <row r="209" spans="1:8" ht="49.95" customHeight="1" x14ac:dyDescent="0.3">
      <c r="A209" s="133" t="str">
        <f>'GLOBAL Ministres '!A189</f>
        <v>DE</v>
      </c>
      <c r="B209" s="602">
        <f>'GLOBAL Ministres '!G187</f>
        <v>18</v>
      </c>
      <c r="C209" s="603">
        <f>'GLOBAL Ministres '!H187</f>
        <v>20</v>
      </c>
      <c r="D209" s="133">
        <f>'GLOBAL Ministres '!I189</f>
        <v>91820000</v>
      </c>
      <c r="E209" s="619">
        <v>912008</v>
      </c>
      <c r="F209" s="611" t="str">
        <f>'GLOBAL Ministres '!N189</f>
        <v>Recettes résultant des prestations externes des bureaux d'études du Service public de Wallonie - Secteur des administrations publiques (recettes affectées au FISIR : AB 050.001, programme 14.050, division organique 14)</v>
      </c>
      <c r="G209" s="108">
        <f>'GLOBAL Ministres '!V189</f>
        <v>0</v>
      </c>
      <c r="H209" s="532"/>
    </row>
    <row r="210" spans="1:8" ht="19.95" customHeight="1" x14ac:dyDescent="0.3">
      <c r="A210" s="133" t="str">
        <f>'GLOBAL Ministres '!A243</f>
        <v>JE</v>
      </c>
      <c r="B210" s="133">
        <f>'GLOBAL Ministres '!G243</f>
        <v>28</v>
      </c>
      <c r="C210" s="124">
        <f>'GLOBAL Ministres '!H243</f>
        <v>10</v>
      </c>
      <c r="D210" s="133" t="str">
        <f>'GLOBAL Ministres '!I243</f>
        <v>92810000</v>
      </c>
      <c r="E210" s="243" t="str">
        <f>'GLOBAL Ministres '!J243</f>
        <v>901.053</v>
      </c>
      <c r="F210" s="27" t="str">
        <f>'GLOBAL Ministres '!N243</f>
        <v>Revenus liés à l'exploitation des réseaux de télécommunications</v>
      </c>
      <c r="G210" s="108">
        <f>'GLOBAL Ministres '!V243</f>
        <v>0</v>
      </c>
      <c r="H210" s="58"/>
    </row>
    <row r="211" spans="1:8" ht="19.95" customHeight="1" x14ac:dyDescent="0.3">
      <c r="A211" s="133" t="str">
        <f>'GLOBAL Ministres '!A194</f>
        <v>DE</v>
      </c>
      <c r="B211" s="133">
        <f>'GLOBAL Ministres '!G194</f>
        <v>28</v>
      </c>
      <c r="C211" s="124">
        <f>'GLOBAL Ministres '!H194</f>
        <v>10</v>
      </c>
      <c r="D211" s="133" t="str">
        <f>'GLOBAL Ministres '!I194</f>
        <v>92810000</v>
      </c>
      <c r="E211" s="243" t="str">
        <f>'GLOBAL Ministres '!J194</f>
        <v>901.054</v>
      </c>
      <c r="F211" s="27" t="str">
        <f>'GLOBAL Ministres '!N194</f>
        <v>Redevances liées à l'exploitation des établissements annexes situés sur le réseau routier</v>
      </c>
      <c r="G211" s="108">
        <f>'GLOBAL Ministres '!V194</f>
        <v>0</v>
      </c>
      <c r="H211" s="58"/>
    </row>
    <row r="212" spans="1:8" ht="19.95" customHeight="1" x14ac:dyDescent="0.3">
      <c r="A212" s="133" t="str">
        <f>'GLOBAL Ministres '!A195</f>
        <v>DE</v>
      </c>
      <c r="B212" s="133">
        <f>'GLOBAL Ministres '!G195</f>
        <v>28</v>
      </c>
      <c r="C212" s="124">
        <f>'GLOBAL Ministres '!H195</f>
        <v>30</v>
      </c>
      <c r="D212" s="133">
        <f>'GLOBAL Ministres '!I195</f>
        <v>92830000</v>
      </c>
      <c r="E212" s="243" t="str">
        <f>'GLOBAL Ministres '!J195</f>
        <v>901.210</v>
      </c>
      <c r="F212" s="27" t="str">
        <f>'GLOBAL Ministres '!N195</f>
        <v xml:space="preserve"> Transferts de revenus des unités d'administration publique - SOFICO (droit d'emphytéose)</v>
      </c>
      <c r="G212" s="108">
        <f>'GLOBAL Ministres '!V195</f>
        <v>0</v>
      </c>
      <c r="H212" s="58"/>
    </row>
    <row r="213" spans="1:8" ht="19.95" customHeight="1" x14ac:dyDescent="0.3">
      <c r="A213" s="133" t="str">
        <f>'GLOBAL Ministres '!A196</f>
        <v>DE</v>
      </c>
      <c r="B213" s="133">
        <f>'GLOBAL Ministres '!G196</f>
        <v>28</v>
      </c>
      <c r="C213" s="124">
        <f>'GLOBAL Ministres '!H196</f>
        <v>30</v>
      </c>
      <c r="D213" s="133">
        <f>'GLOBAL Ministres '!I196</f>
        <v>92830000</v>
      </c>
      <c r="E213" s="241" t="str">
        <f>'GLOBAL Ministres '!J196</f>
        <v>901.263</v>
      </c>
      <c r="F213" s="27" t="str">
        <f>'GLOBAL Ministres '!N196</f>
        <v>Produits de la locations de terres</v>
      </c>
      <c r="G213" s="108">
        <f>'GLOBAL Ministres '!V196</f>
        <v>0</v>
      </c>
      <c r="H213" s="58"/>
    </row>
    <row r="214" spans="1:8" ht="27" customHeight="1" x14ac:dyDescent="0.3">
      <c r="A214" s="247" t="str">
        <f>'GLOBAL Ministres '!A197</f>
        <v>DE</v>
      </c>
      <c r="B214" s="133"/>
      <c r="C214" s="124"/>
      <c r="D214" s="247">
        <f>'GLOBAL Ministres '!I197</f>
        <v>92830000</v>
      </c>
      <c r="E214" s="526" t="str">
        <f>'GLOBAL Ministres '!J197</f>
        <v>907.015</v>
      </c>
      <c r="F214" s="652" t="str">
        <f>'GLOBAL Ministres '!N197</f>
        <v>Recettes relatives aux convois exceptionnels (recettes affectées au Fonds des études techniques : AB 054.001, programme 14.054, division organique 14)</v>
      </c>
      <c r="G214" s="108">
        <f>'GLOBAL Ministres '!V197</f>
        <v>0</v>
      </c>
      <c r="H214" s="58"/>
    </row>
    <row r="215" spans="1:8" ht="19.95" customHeight="1" x14ac:dyDescent="0.3">
      <c r="A215" s="133" t="str">
        <f>'GLOBAL Ministres '!A198</f>
        <v>DE</v>
      </c>
      <c r="B215" s="133">
        <f>'GLOBAL Ministres '!G198</f>
        <v>33</v>
      </c>
      <c r="C215" s="125">
        <f>'GLOBAL Ministres '!H198</f>
        <v>0</v>
      </c>
      <c r="D215" s="133">
        <f>'GLOBAL Ministres '!I198</f>
        <v>93300000</v>
      </c>
      <c r="E215" s="526" t="str">
        <f>'GLOBAL Ministres '!J198</f>
        <v>901.256</v>
      </c>
      <c r="F215" s="27" t="str">
        <f>'GLOBAL Ministres '!N198</f>
        <v>Remboursement de dotation trop perçue en provenance de l'AWSR</v>
      </c>
      <c r="G215" s="108">
        <f>'GLOBAL Ministres '!V198</f>
        <v>0</v>
      </c>
      <c r="H215" s="58"/>
    </row>
    <row r="216" spans="1:8" ht="19.95" customHeight="1" x14ac:dyDescent="0.3">
      <c r="A216" s="133" t="str">
        <f>'GLOBAL Ministres '!A200</f>
        <v>DE</v>
      </c>
      <c r="B216" s="133">
        <f>'GLOBAL Ministres '!G200</f>
        <v>38</v>
      </c>
      <c r="C216" s="124">
        <f>'GLOBAL Ministres '!H200</f>
        <v>10</v>
      </c>
      <c r="D216" s="133" t="str">
        <f>'GLOBAL Ministres '!I200</f>
        <v>93810000</v>
      </c>
      <c r="E216" s="526" t="str">
        <f>'GLOBAL Ministres '!J200</f>
        <v>901.135</v>
      </c>
      <c r="F216" s="27" t="str">
        <f>'GLOBAL Ministres '!N200</f>
        <v>Dédommagement, amendes, redevances en matière de réseaux routiers et hydrauliques</v>
      </c>
      <c r="G216" s="108">
        <f>'GLOBAL Ministres '!V200</f>
        <v>0</v>
      </c>
      <c r="H216" s="58"/>
    </row>
    <row r="217" spans="1:8" x14ac:dyDescent="0.3">
      <c r="A217" s="133" t="str">
        <f>'GLOBAL Ministres '!A201</f>
        <v>DE</v>
      </c>
      <c r="B217" s="133">
        <f>'GLOBAL Ministres '!G201</f>
        <v>38</v>
      </c>
      <c r="C217" s="124">
        <f>'GLOBAL Ministres '!H201</f>
        <v>10</v>
      </c>
      <c r="D217" s="133" t="str">
        <f>'GLOBAL Ministres '!I201</f>
        <v>93810000</v>
      </c>
      <c r="E217" s="243" t="str">
        <f>'GLOBAL Ministres '!J201</f>
        <v>901.200</v>
      </c>
      <c r="F217" s="27" t="str">
        <f>'GLOBAL Ministres '!N201</f>
        <v>Amendes et pénalités perçues dans le cadre de l’exécution des marchés publics</v>
      </c>
      <c r="G217" s="108">
        <f>'GLOBAL Ministres '!V201</f>
        <v>0</v>
      </c>
      <c r="H217" s="58"/>
    </row>
    <row r="218" spans="1:8" ht="34.950000000000003" customHeight="1" x14ac:dyDescent="0.3">
      <c r="A218" s="133" t="str">
        <f>'GLOBAL Ministres '!A208</f>
        <v>DE</v>
      </c>
      <c r="B218" s="133">
        <f>'GLOBAL Ministres '!G208</f>
        <v>38</v>
      </c>
      <c r="C218" s="124">
        <f>'GLOBAL Ministres '!H208</f>
        <v>10</v>
      </c>
      <c r="D218" s="133" t="str">
        <f>'GLOBAL Ministres '!I208</f>
        <v>93810000</v>
      </c>
      <c r="E218" s="243" t="str">
        <f>'GLOBAL Ministres '!J208</f>
        <v>912.001</v>
      </c>
      <c r="F218" s="27" t="str">
        <f>'GLOBAL Ministres '!N208</f>
        <v>Recettes diverses perçues en matière de sécurité routière (recettes affectées au FISIR : AB 050.001, programme 14.050, division organique 14)</v>
      </c>
      <c r="G218" s="108">
        <f>'GLOBAL Ministres '!V208</f>
        <v>0</v>
      </c>
      <c r="H218" s="58"/>
    </row>
    <row r="219" spans="1:8" ht="28.8" x14ac:dyDescent="0.3">
      <c r="A219" s="133" t="str">
        <f>'GLOBAL Ministres '!A209</f>
        <v>DE</v>
      </c>
      <c r="B219" s="133">
        <f>'GLOBAL Ministres '!G209</f>
        <v>38</v>
      </c>
      <c r="C219" s="124">
        <f>'GLOBAL Ministres '!H209</f>
        <v>10</v>
      </c>
      <c r="D219" s="133">
        <f>'GLOBAL Ministres '!I209</f>
        <v>93810000</v>
      </c>
      <c r="E219" s="243" t="str">
        <f>'GLOBAL Ministres '!J209</f>
        <v>912.005</v>
      </c>
      <c r="F219" s="27" t="str">
        <f>'GLOBAL Ministres '!N209</f>
        <v>Autres transferts de revenus des organismes de contrôle technique agréés (recettes affectées au FISIR : AB 050.001, programme 14.050, division organique 14)</v>
      </c>
      <c r="G219" s="108">
        <f>'GLOBAL Ministres '!V209</f>
        <v>0</v>
      </c>
      <c r="H219" s="58"/>
    </row>
    <row r="220" spans="1:8" x14ac:dyDescent="0.3">
      <c r="A220" s="133" t="str">
        <f>'GLOBAL Ministres '!A210</f>
        <v>DE</v>
      </c>
      <c r="B220" s="133">
        <f>'GLOBAL Ministres '!G210</f>
        <v>38</v>
      </c>
      <c r="C220" s="124">
        <f>'GLOBAL Ministres '!H210</f>
        <v>30</v>
      </c>
      <c r="D220" s="133" t="str">
        <f>'GLOBAL Ministres '!I210</f>
        <v>93830000</v>
      </c>
      <c r="E220" s="243" t="str">
        <f>'GLOBAL Ministres '!J210</f>
        <v>901.055</v>
      </c>
      <c r="F220" s="27" t="str">
        <f>'GLOBAL Ministres '!N210</f>
        <v>Recettes provenant des récupérations par suite de dommages causés aux véhicules assurant le transport scolaire</v>
      </c>
      <c r="G220" s="108">
        <f>'GLOBAL Ministres '!V210</f>
        <v>0</v>
      </c>
      <c r="H220" s="58"/>
    </row>
    <row r="221" spans="1:8" x14ac:dyDescent="0.3">
      <c r="A221" s="133" t="str">
        <f>'GLOBAL Ministres '!A211</f>
        <v>DE</v>
      </c>
      <c r="B221" s="133">
        <f>'GLOBAL Ministres '!G211</f>
        <v>38</v>
      </c>
      <c r="C221" s="124">
        <f>'GLOBAL Ministres '!H211</f>
        <v>50</v>
      </c>
      <c r="D221" s="133">
        <f>'GLOBAL Ministres '!I211</f>
        <v>93850000</v>
      </c>
      <c r="E221" s="243" t="str">
        <f>'GLOBAL Ministres '!J211</f>
        <v>901.285</v>
      </c>
      <c r="F221" s="27" t="str">
        <f>'GLOBAL Ministres '!N211</f>
        <v>Transferts de revenus en provenance des ménages</v>
      </c>
      <c r="G221" s="108">
        <f>'GLOBAL Ministres '!V211</f>
        <v>0</v>
      </c>
      <c r="H221" s="58"/>
    </row>
    <row r="222" spans="1:8" ht="28.8" x14ac:dyDescent="0.3">
      <c r="A222" s="133" t="str">
        <f>'GLOBAL Ministres '!A215</f>
        <v>DE</v>
      </c>
      <c r="B222" s="133">
        <f>'GLOBAL Ministres '!G215</f>
        <v>38</v>
      </c>
      <c r="C222" s="124">
        <f>'GLOBAL Ministres '!H215</f>
        <v>50</v>
      </c>
      <c r="D222" s="133" t="str">
        <f>'GLOBAL Ministres '!I215</f>
        <v>93850000</v>
      </c>
      <c r="E222" s="243" t="str">
        <f>'GLOBAL Ministres '!J215</f>
        <v>912.006</v>
      </c>
      <c r="F222" s="27" t="str">
        <f>'GLOBAL Ministres '!N215</f>
        <v>Perceptions immédiates, transactions et amendes liées aux infractions à la réglementation de la sécurité routière qui relève de la compétence des régions (recettes affectées au FISIR : AB 050.001, programme 14.050 , division organique 14)</v>
      </c>
      <c r="G222" s="108">
        <f>'GLOBAL Ministres '!V215</f>
        <v>0</v>
      </c>
      <c r="H222" s="58"/>
    </row>
    <row r="223" spans="1:8" x14ac:dyDescent="0.3">
      <c r="A223" s="133" t="str">
        <f>'GLOBAL Ministres '!A216</f>
        <v>DE</v>
      </c>
      <c r="B223" s="133">
        <f>'GLOBAL Ministres '!G216</f>
        <v>39</v>
      </c>
      <c r="C223" s="124">
        <f>'GLOBAL Ministres '!H216</f>
        <v>10</v>
      </c>
      <c r="D223" s="133" t="str">
        <f>'GLOBAL Ministres '!I216</f>
        <v>93910000</v>
      </c>
      <c r="E223" s="243" t="str">
        <f>'GLOBAL Ministres '!J216</f>
        <v>901.056</v>
      </c>
      <c r="F223" s="27" t="str">
        <f>'GLOBAL Ministres '!N216</f>
        <v>Programme CEE Infrastructure Transports - Routes</v>
      </c>
      <c r="G223" s="108">
        <f>'GLOBAL Ministres '!V216</f>
        <v>0</v>
      </c>
      <c r="H223" s="58"/>
    </row>
    <row r="224" spans="1:8" ht="19.95" customHeight="1" x14ac:dyDescent="0.3">
      <c r="A224" s="133"/>
      <c r="B224" s="132"/>
      <c r="C224" s="123"/>
      <c r="D224" s="132"/>
      <c r="E224" s="240"/>
      <c r="F224" s="3"/>
      <c r="G224" s="119"/>
      <c r="H224" s="79"/>
    </row>
    <row r="225" spans="1:8" ht="19.95" customHeight="1" x14ac:dyDescent="0.3">
      <c r="A225" s="67"/>
      <c r="B225" s="132"/>
      <c r="C225" s="123"/>
      <c r="D225" s="132"/>
      <c r="E225" s="240"/>
      <c r="F225" s="6" t="s">
        <v>22</v>
      </c>
      <c r="G225" s="527"/>
      <c r="H225" s="520">
        <f>SUM(G199:G223)</f>
        <v>0</v>
      </c>
    </row>
    <row r="226" spans="1:8" x14ac:dyDescent="0.3">
      <c r="A226" s="67"/>
      <c r="B226" s="132"/>
      <c r="C226" s="123"/>
      <c r="D226" s="132"/>
      <c r="E226" s="240"/>
      <c r="F226" s="6" t="s">
        <v>10</v>
      </c>
      <c r="G226" s="527"/>
      <c r="H226" s="519">
        <f>G200+G204+G218+G219+G209+G222+G214</f>
        <v>0</v>
      </c>
    </row>
    <row r="227" spans="1:8" ht="34.950000000000003" customHeight="1" x14ac:dyDescent="0.3">
      <c r="A227" s="67"/>
      <c r="B227" s="132"/>
      <c r="C227" s="123"/>
      <c r="D227" s="132"/>
      <c r="E227" s="240"/>
      <c r="F227" s="2"/>
      <c r="G227" s="108"/>
      <c r="H227" s="58"/>
    </row>
    <row r="228" spans="1:8" ht="28.8" x14ac:dyDescent="0.3">
      <c r="A228" s="67"/>
      <c r="B228" s="132"/>
      <c r="C228" s="123"/>
      <c r="D228" s="132"/>
      <c r="E228" s="240"/>
      <c r="F228" s="33" t="s">
        <v>23</v>
      </c>
      <c r="G228" s="108"/>
      <c r="H228" s="58"/>
    </row>
    <row r="229" spans="1:8" ht="19.95" customHeight="1" x14ac:dyDescent="0.3">
      <c r="A229" s="67"/>
      <c r="B229" s="132"/>
      <c r="C229" s="123"/>
      <c r="D229" s="132"/>
      <c r="E229" s="240"/>
      <c r="F229" s="2"/>
      <c r="G229" s="108"/>
      <c r="H229" s="58"/>
    </row>
    <row r="230" spans="1:8" ht="19.95" customHeight="1" x14ac:dyDescent="0.3">
      <c r="A230" s="131" t="str">
        <f>'GLOBAL Ministres '!A292</f>
        <v>CO</v>
      </c>
      <c r="B230" s="132"/>
      <c r="C230" s="123"/>
      <c r="D230" s="132">
        <f>'GLOBAL Ministres '!I292</f>
        <v>91211000</v>
      </c>
      <c r="E230" s="240" t="str">
        <f>'GLOBAL Ministres '!J292</f>
        <v>902.021</v>
      </c>
      <c r="F230" s="653" t="str">
        <f>'GLOBAL Ministres '!N292</f>
        <v>Récupérations de sommes indûment payées – Récupérations biens non durables et services (recettes affectées au Fonds pour la Protection de l'Environnement : AB 075.001, programme 15.075, division organique 15)</v>
      </c>
      <c r="G230" s="108">
        <f>'GLOBAL Ministres '!V292</f>
        <v>0</v>
      </c>
      <c r="H230" s="58"/>
    </row>
    <row r="231" spans="1:8" ht="19.95" customHeight="1" x14ac:dyDescent="0.3">
      <c r="A231" s="133" t="str">
        <f>'GLOBAL Ministres '!A408</f>
        <v>DA</v>
      </c>
      <c r="B231" s="133">
        <f>'GLOBAL Ministres '!G408</f>
        <v>16</v>
      </c>
      <c r="C231" s="124">
        <f>'GLOBAL Ministres '!H408</f>
        <v>11</v>
      </c>
      <c r="D231" s="133" t="str">
        <f>'GLOBAL Ministres '!I408</f>
        <v>91611000</v>
      </c>
      <c r="E231" s="243" t="str">
        <f>'GLOBAL Ministres '!J408</f>
        <v>901.058</v>
      </c>
      <c r="F231" s="27" t="str">
        <f>'GLOBAL Ministres '!N408</f>
        <v>Recettes provenant du comptoir forestier</v>
      </c>
      <c r="G231" s="108">
        <f>'GLOBAL Ministres '!V408</f>
        <v>0</v>
      </c>
      <c r="H231" s="519"/>
    </row>
    <row r="232" spans="1:8" ht="19.95" customHeight="1" x14ac:dyDescent="0.3">
      <c r="A232" s="133" t="str">
        <f>'GLOBAL Ministres '!A409</f>
        <v>DA</v>
      </c>
      <c r="B232" s="133"/>
      <c r="C232" s="124"/>
      <c r="D232" s="133">
        <f>'GLOBAL Ministres '!I409</f>
        <v>91611000</v>
      </c>
      <c r="E232" s="654" t="str">
        <f>'GLOBAL Ministres '!J409</f>
        <v>901.294</v>
      </c>
      <c r="F232" s="27" t="str">
        <f>'GLOBAL Ministres '!N409</f>
        <v>Ventes de venaisons et contributions des invités aux Chasses de la Couronne - Entreprises</v>
      </c>
      <c r="G232" s="108">
        <f>'GLOBAL Ministres '!V409</f>
        <v>0</v>
      </c>
      <c r="H232" s="519"/>
    </row>
    <row r="233" spans="1:8" ht="21.75" customHeight="1" x14ac:dyDescent="0.3">
      <c r="A233" s="133" t="str">
        <f>'GLOBAL Ministres '!A413</f>
        <v>DA</v>
      </c>
      <c r="B233" s="133">
        <f>'GLOBAL Ministres '!G413</f>
        <v>16</v>
      </c>
      <c r="C233" s="124">
        <f>'GLOBAL Ministres '!H413</f>
        <v>11</v>
      </c>
      <c r="D233" s="133" t="str">
        <f>'GLOBAL Ministres '!I413</f>
        <v>91611000</v>
      </c>
      <c r="E233" s="243" t="str">
        <f>'GLOBAL Ministres '!J413</f>
        <v>901.059</v>
      </c>
      <c r="F233" s="27" t="str">
        <f>'GLOBAL Ministres '!N413</f>
        <v>Produit de la vente de coupes de bois et de chablis aux entreprises</v>
      </c>
      <c r="G233" s="108">
        <f>'GLOBAL Ministres '!V413</f>
        <v>0</v>
      </c>
      <c r="H233" s="58"/>
    </row>
    <row r="234" spans="1:8" ht="34.950000000000003" customHeight="1" x14ac:dyDescent="0.3">
      <c r="A234" s="133" t="str">
        <f>'GLOBAL Ministres '!A293</f>
        <v>CO</v>
      </c>
      <c r="B234" s="133">
        <f>'GLOBAL Ministres '!G293</f>
        <v>16</v>
      </c>
      <c r="C234" s="124">
        <f>'GLOBAL Ministres '!H293</f>
        <v>11</v>
      </c>
      <c r="D234" s="133" t="str">
        <f>'GLOBAL Ministres '!I293</f>
        <v>91611000</v>
      </c>
      <c r="E234" s="526" t="str">
        <f>'GLOBAL Ministres '!J293</f>
        <v>902.004</v>
      </c>
      <c r="F234" s="27" t="str">
        <f>'GLOBAL Ministres '!N293</f>
        <v>Droits de dossier perçus en vertu de l'article 22 de l'arrêté du Gouvernement wallon du 29 janvier 2009 tendant à prévenir la pollution atmosphérique provoquée par les installations de chauffage central destiné au chauffage de bâtiments ou à la production d'eau chaude sanitaire et à réduire leur consommation énergétique (recettes affectées au Fonds pour la protection de l'Environnement : AB 075.001, programme 15.075, division organique 15)</v>
      </c>
      <c r="G234" s="108">
        <f>'GLOBAL Ministres '!V293</f>
        <v>0</v>
      </c>
      <c r="H234" s="58"/>
    </row>
    <row r="235" spans="1:8" ht="34.950000000000003" customHeight="1" thickBot="1" x14ac:dyDescent="0.35">
      <c r="A235" s="582" t="str">
        <f>'GLOBAL Ministres '!A294</f>
        <v>CO</v>
      </c>
      <c r="B235" s="582">
        <f>'GLOBAL Ministres '!G294</f>
        <v>16</v>
      </c>
      <c r="C235" s="588">
        <f>'GLOBAL Ministres '!H294</f>
        <v>11</v>
      </c>
      <c r="D235" s="582" t="str">
        <f>'GLOBAL Ministres '!I294</f>
        <v>91611000</v>
      </c>
      <c r="E235" s="585" t="str">
        <f>'GLOBAL Ministres '!J294</f>
        <v>903.005</v>
      </c>
      <c r="F235" s="586" t="str">
        <f>'GLOBAL Ministres '!N294</f>
        <v>Frais de dossiers pour les documents relatifs aux transferts (recettes affectées au Fonds pour la gestion des déchets : AB 077.001, programme 15.077 , division organique 15)</v>
      </c>
      <c r="G235" s="591">
        <f>'GLOBAL Ministres '!V294</f>
        <v>0</v>
      </c>
      <c r="H235" s="587"/>
    </row>
    <row r="236" spans="1:8" ht="49.95" customHeight="1" x14ac:dyDescent="0.3">
      <c r="A236" s="133" t="str">
        <f>'GLOBAL Ministres '!A295</f>
        <v>CO</v>
      </c>
      <c r="B236" s="133">
        <f>'GLOBAL Ministres '!G295</f>
        <v>16</v>
      </c>
      <c r="C236" s="124">
        <f>'GLOBAL Ministres '!H295</f>
        <v>11</v>
      </c>
      <c r="D236" s="133" t="str">
        <f>'GLOBAL Ministres '!I295</f>
        <v>91611000</v>
      </c>
      <c r="E236" s="526" t="str">
        <f>'GLOBAL Ministres '!J295</f>
        <v>903.010</v>
      </c>
      <c r="F236" s="27" t="str">
        <f>'GLOBAL Ministres '!N295</f>
        <v>Frais de dossier pour demandes de sortie de statut de déchet et de reconnaissance de sous-produit (recettes affectées au Fonds pour la gestion des déchets : AB 077.001, programme 15.077, division organique 15)</v>
      </c>
      <c r="G236" s="108">
        <f>'GLOBAL Ministres '!V295</f>
        <v>0</v>
      </c>
      <c r="H236" s="58"/>
    </row>
    <row r="237" spans="1:8" ht="49.95" customHeight="1" x14ac:dyDescent="0.3">
      <c r="A237" s="133" t="str">
        <f>'GLOBAL Ministres '!A411</f>
        <v>DA</v>
      </c>
      <c r="B237" s="133">
        <f>'GLOBAL Ministres '!G411</f>
        <v>16</v>
      </c>
      <c r="C237" s="124">
        <f>'GLOBAL Ministres '!H411</f>
        <v>11</v>
      </c>
      <c r="D237" s="133" t="str">
        <f>'GLOBAL Ministres '!I411</f>
        <v>91611000</v>
      </c>
      <c r="E237" s="243" t="str">
        <f>'GLOBAL Ministres '!J411</f>
        <v>913.001</v>
      </c>
      <c r="F237" s="27" t="str">
        <f>'GLOBAL Ministres '!N411</f>
        <v>Prélèvement sur le produit des coupes de bois de la forêt indivise de l'ancienne «Gruerie d'Arlon» (loi domaniale du 26 juillet 1952, article 7) - Ventes aux entreprises - (recette affectée au Fonds pour la gestion des forêts de l'ancienne «Gruerie d'Arlon» : AB 070.001, programme 15.070, division organique 15)</v>
      </c>
      <c r="G237" s="108">
        <f>'GLOBAL Ministres '!V411</f>
        <v>0</v>
      </c>
      <c r="H237" s="58"/>
    </row>
    <row r="238" spans="1:8" ht="49.95" customHeight="1" x14ac:dyDescent="0.3">
      <c r="A238" s="133" t="str">
        <f>'GLOBAL Ministres '!A412</f>
        <v>DA</v>
      </c>
      <c r="B238" s="133">
        <f>'GLOBAL Ministres '!G412</f>
        <v>16</v>
      </c>
      <c r="C238" s="124">
        <f>'GLOBAL Ministres '!H412</f>
        <v>11</v>
      </c>
      <c r="D238" s="133" t="str">
        <f>'GLOBAL Ministres '!I412</f>
        <v>91611000</v>
      </c>
      <c r="E238" s="243" t="str">
        <f>'GLOBAL Ministres '!J412</f>
        <v>914.001</v>
      </c>
      <c r="F238" s="27" t="str">
        <f>'GLOBAL Ministres '!N412</f>
        <v>Prélèvement sur le produit des coupes de bois dans la forêt indivise d'Herbeumont - Ventes aux entreprises (loi domaniale du 1er juillet 1983, article 1er, 16)  (recette  affectée au Fonds pour la gestion de la forêt d'Herbeumont : AB 071.001, programme 15.071, division organique 15)</v>
      </c>
      <c r="G238" s="108">
        <f>'GLOBAL Ministres '!V412</f>
        <v>0</v>
      </c>
      <c r="H238" s="58"/>
    </row>
    <row r="239" spans="1:8" ht="49.95" customHeight="1" x14ac:dyDescent="0.3">
      <c r="A239" s="133" t="str">
        <f>'GLOBAL Ministres '!A415</f>
        <v>DA</v>
      </c>
      <c r="B239" s="133">
        <f>'GLOBAL Ministres '!G415</f>
        <v>16</v>
      </c>
      <c r="C239" s="124">
        <f>'GLOBAL Ministres '!H415</f>
        <v>11</v>
      </c>
      <c r="D239" s="133" t="str">
        <f>'GLOBAL Ministres '!I415</f>
        <v>91611000</v>
      </c>
      <c r="E239" s="526" t="str">
        <f>'GLOBAL Ministres '!J415</f>
        <v>915.001</v>
      </c>
      <c r="F239" s="27" t="str">
        <f>'GLOBAL Ministres '!N415</f>
        <v>Produit résultant de la vente de coupes de bois et de chablis de la forêt de Saint-Michel-Freyr - Ventes aux entreprises (recette affectée au Fonds pour la gestion de la forêt de Saint-Michel-Freyr : AB 072.001, programme 15.072, division organique 15)</v>
      </c>
      <c r="G239" s="108">
        <f>'GLOBAL Ministres '!V415</f>
        <v>0</v>
      </c>
      <c r="H239" s="58"/>
    </row>
    <row r="240" spans="1:8" ht="49.95" customHeight="1" x14ac:dyDescent="0.3">
      <c r="A240" s="133" t="str">
        <f>'GLOBAL Ministres '!A416</f>
        <v>DA</v>
      </c>
      <c r="B240" s="133"/>
      <c r="C240" s="124"/>
      <c r="D240" s="133">
        <f>'GLOBAL Ministres '!I416</f>
        <v>91611000</v>
      </c>
      <c r="E240" s="655" t="str">
        <f>'GLOBAL Ministres '!J416</f>
        <v>915.006</v>
      </c>
      <c r="F240" s="27" t="str">
        <f>'GLOBAL Ministres '!N416</f>
        <v>Produit résultant de la vente de venaisons des invités aux Chasses de la Couronne sur le site de la forêt de Saint-Michel-Freyr - Entreprises  (recette affectée au Fonds pour la gestion de la forêt de Saint-Michel-Freyr : AB 072.001, programme 15.072, division organique 15)</v>
      </c>
      <c r="G240" s="108">
        <f>'GLOBAL Ministres '!V416</f>
        <v>0</v>
      </c>
      <c r="H240" s="58"/>
    </row>
    <row r="241" spans="1:8" ht="19.95" customHeight="1" x14ac:dyDescent="0.3">
      <c r="A241" s="133" t="str">
        <f>'GLOBAL Ministres '!A410</f>
        <v>DA</v>
      </c>
      <c r="B241" s="133">
        <f>'GLOBAL Ministres '!G410</f>
        <v>16</v>
      </c>
      <c r="C241" s="124">
        <f>'GLOBAL Ministres '!H410</f>
        <v>11</v>
      </c>
      <c r="D241" s="133" t="str">
        <f>'GLOBAL Ministres '!I410</f>
        <v>91611000</v>
      </c>
      <c r="E241" s="243" t="str">
        <f>'GLOBAL Ministres '!J410</f>
        <v>919.001</v>
      </c>
      <c r="F241" s="27" t="str">
        <f>'GLOBAL Ministres '!N410</f>
        <v>Rétributions perçues en vertu du Code wallon de l'Agriculture, article D.193 (recettes affectées au Fonds budgétaire pour la qualité des produits animaux et végétaux (décret programme du 18 décembre 2003) : AB 065.001, programme 15.065, division organique 15) </v>
      </c>
      <c r="G241" s="108">
        <f>'GLOBAL Ministres '!V410</f>
        <v>0</v>
      </c>
      <c r="H241" s="520"/>
    </row>
    <row r="242" spans="1:8" ht="19.95" customHeight="1" x14ac:dyDescent="0.3">
      <c r="A242" s="133" t="str">
        <f>'GLOBAL Ministres '!A418</f>
        <v>DA</v>
      </c>
      <c r="B242" s="133">
        <f>'GLOBAL Ministres '!G418</f>
        <v>16</v>
      </c>
      <c r="C242" s="124">
        <f>'GLOBAL Ministres '!H418</f>
        <v>12</v>
      </c>
      <c r="D242" s="133" t="str">
        <f>'GLOBAL Ministres '!I418</f>
        <v>91612000</v>
      </c>
      <c r="E242" s="243" t="str">
        <f>'GLOBAL Ministres '!J418</f>
        <v>901.061</v>
      </c>
      <c r="F242" s="27" t="str">
        <f>'GLOBAL Ministres '!N418</f>
        <v>Part régionale du produit des permis de chasse, de tenderie et des examens y relatifs</v>
      </c>
      <c r="G242" s="108">
        <f>'GLOBAL Ministres '!V418</f>
        <v>0</v>
      </c>
      <c r="H242" s="58"/>
    </row>
    <row r="243" spans="1:8" ht="19.95" customHeight="1" x14ac:dyDescent="0.3">
      <c r="A243" s="133" t="str">
        <f>'GLOBAL Ministres '!A419</f>
        <v>DA</v>
      </c>
      <c r="B243" s="133">
        <f>'GLOBAL Ministres '!G419</f>
        <v>16</v>
      </c>
      <c r="C243" s="124">
        <f>'GLOBAL Ministres '!H419</f>
        <v>12</v>
      </c>
      <c r="D243" s="133" t="str">
        <f>'GLOBAL Ministres '!I419</f>
        <v>91612000</v>
      </c>
      <c r="E243" s="243" t="str">
        <f>'GLOBAL Ministres '!J419</f>
        <v>901.062</v>
      </c>
      <c r="F243" s="27" t="str">
        <f>'GLOBAL Ministres '!N419</f>
        <v>Ventes de venaisons et contributions des invités aux Chasses de la Couronne</v>
      </c>
      <c r="G243" s="108">
        <f>'GLOBAL Ministres '!V419</f>
        <v>0</v>
      </c>
      <c r="H243" s="58"/>
    </row>
    <row r="244" spans="1:8" ht="33.450000000000003" customHeight="1" x14ac:dyDescent="0.3">
      <c r="A244" s="133" t="str">
        <f>'GLOBAL Ministres '!A422</f>
        <v>DA</v>
      </c>
      <c r="B244" s="133">
        <f>'GLOBAL Ministres '!G422</f>
        <v>16</v>
      </c>
      <c r="C244" s="124">
        <f>'GLOBAL Ministres '!H422</f>
        <v>12</v>
      </c>
      <c r="D244" s="133">
        <f>'GLOBAL Ministres '!I422</f>
        <v>91612000</v>
      </c>
      <c r="E244" s="243" t="str">
        <f>'GLOBAL Ministres '!J422</f>
        <v>901.213</v>
      </c>
      <c r="F244" s="27" t="str">
        <f>'GLOBAL Ministres '!N422</f>
        <v>Produit de la vente de coupes de bois et de chablis aux ASBL au service des ménages et aux ménages</v>
      </c>
      <c r="G244" s="108">
        <f>'GLOBAL Ministres '!V422</f>
        <v>0</v>
      </c>
      <c r="H244" s="58"/>
    </row>
    <row r="245" spans="1:8" ht="34.950000000000003" customHeight="1" x14ac:dyDescent="0.3">
      <c r="A245" s="133" t="str">
        <f>'GLOBAL Ministres '!A296</f>
        <v>CO</v>
      </c>
      <c r="B245" s="133">
        <f>'GLOBAL Ministres '!G296</f>
        <v>16</v>
      </c>
      <c r="C245" s="124">
        <f>'GLOBAL Ministres '!H296</f>
        <v>12</v>
      </c>
      <c r="D245" s="133" t="str">
        <f>'GLOBAL Ministres '!I296</f>
        <v>91612000</v>
      </c>
      <c r="E245" s="526" t="str">
        <f>'GLOBAL Ministres '!J296</f>
        <v>902.005</v>
      </c>
      <c r="F245" s="27" t="str">
        <f>'GLOBAL Ministres '!N296</f>
        <v>Droits de dossier perçus pour la délivrance de l’extrait conforme de la banque de données de l’état des sols (recettes affectées au Fonds pour la protection de l'Environnement : AB 075.001, programme 15.075, division organique 15)</v>
      </c>
      <c r="G245" s="108">
        <f>'GLOBAL Ministres '!V296</f>
        <v>0</v>
      </c>
      <c r="H245" s="58"/>
    </row>
    <row r="246" spans="1:8" ht="49.95" customHeight="1" x14ac:dyDescent="0.3">
      <c r="A246" s="133" t="str">
        <f>'GLOBAL Ministres '!A297</f>
        <v>CO</v>
      </c>
      <c r="B246" s="133">
        <f>'GLOBAL Ministres '!G297</f>
        <v>16</v>
      </c>
      <c r="C246" s="124">
        <f>'GLOBAL Ministres '!H297</f>
        <v>12</v>
      </c>
      <c r="D246" s="133" t="str">
        <f>'GLOBAL Ministres '!I297</f>
        <v>91612000</v>
      </c>
      <c r="E246" s="526" t="str">
        <f>'GLOBAL Ministres '!J297</f>
        <v>902.006</v>
      </c>
      <c r="F246" s="27" t="str">
        <f>'GLOBAL Ministres '!N297</f>
        <v>Droits de dossier liés à l'introduction d'une étude ou d'un projet d'assainissement des sols (recettes affectées au Fonds pour la protection de l'Environnement : AB 075.001, programme 15.075, division organique 15)</v>
      </c>
      <c r="G246" s="108">
        <f>'GLOBAL Ministres '!V297</f>
        <v>0</v>
      </c>
      <c r="H246" s="58"/>
    </row>
    <row r="247" spans="1:8" ht="49.95" customHeight="1" x14ac:dyDescent="0.3">
      <c r="A247" s="133" t="str">
        <f>'GLOBAL Ministres '!A423</f>
        <v>DA</v>
      </c>
      <c r="B247" s="133">
        <f>'GLOBAL Ministres '!G423</f>
        <v>16</v>
      </c>
      <c r="C247" s="124">
        <f>'GLOBAL Ministres '!H423</f>
        <v>12</v>
      </c>
      <c r="D247" s="133">
        <f>'GLOBAL Ministres '!I423</f>
        <v>91612000</v>
      </c>
      <c r="E247" s="243" t="str">
        <f>'GLOBAL Ministres '!J423</f>
        <v>913.002</v>
      </c>
      <c r="F247" s="27" t="str">
        <f>'GLOBAL Ministres '!N423</f>
        <v>Prélèvement sur le produit des coupes de bois de la forêt indivise de l'ancienne «Gruerie d'Arlon» (loi domaniale du 26 juillet 1952, article 7) - Ventes aux aux ASBL au service des ménages et aux ménages (recette affectée au Fonds pour la gestion des forêts de l'ancienne «Gruerie d'Arlon» : AB 070.001, programme 15.070, division organique 15)</v>
      </c>
      <c r="G247" s="108">
        <f>'GLOBAL Ministres '!V423</f>
        <v>0</v>
      </c>
      <c r="H247" s="58"/>
    </row>
    <row r="248" spans="1:8" ht="49.95" customHeight="1" x14ac:dyDescent="0.3">
      <c r="A248" s="133" t="str">
        <f>'GLOBAL Ministres '!A424</f>
        <v>DA</v>
      </c>
      <c r="B248" s="133">
        <f>'GLOBAL Ministres '!G424</f>
        <v>16</v>
      </c>
      <c r="C248" s="124">
        <f>'GLOBAL Ministres '!H424</f>
        <v>12</v>
      </c>
      <c r="D248" s="133">
        <f>'GLOBAL Ministres '!I424</f>
        <v>91612000</v>
      </c>
      <c r="E248" s="243" t="str">
        <f>'GLOBAL Ministres '!J424</f>
        <v>914.002</v>
      </c>
      <c r="F248" s="27" t="str">
        <f>'GLOBAL Ministres '!N424</f>
        <v>Prélèvement sur le produit des coupes de bois dans la forêt indivise d'Herbeumont  (loi domaniale du 1er juillet 1983, article 1er, 16) - Ventes aux ASBL au service des ménages et aux ménages  (recette  affectée au Fonds pour la gestion de la forêt d'Herbeumont : AB 071.001, programme 15.071, division organique 15)</v>
      </c>
      <c r="G248" s="108">
        <f>'GLOBAL Ministres '!V424</f>
        <v>0</v>
      </c>
      <c r="H248" s="58"/>
    </row>
    <row r="249" spans="1:8" ht="49.95" customHeight="1" x14ac:dyDescent="0.3">
      <c r="A249" s="133" t="str">
        <f>'GLOBAL Ministres '!A421</f>
        <v>DA</v>
      </c>
      <c r="B249" s="133">
        <f>'GLOBAL Ministres '!G421</f>
        <v>16</v>
      </c>
      <c r="C249" s="124">
        <f>'GLOBAL Ministres '!H421</f>
        <v>12</v>
      </c>
      <c r="D249" s="133" t="str">
        <f>'GLOBAL Ministres '!I421</f>
        <v>91612000</v>
      </c>
      <c r="E249" s="243" t="str">
        <f>'GLOBAL Ministres '!J421</f>
        <v>915.002</v>
      </c>
      <c r="F249" s="27" t="str">
        <f>'GLOBAL Ministres '!N421</f>
        <v>Produit résultant de la vente de venaisons des invités aux Chasses de la Couronne sur le site de la forêt de Saint-Michel-Freyr  (recette affectée au Fonds pour la gestion de la forêt de Saint-Michel-Freyr : AB 072.001, programme 15.072, division organique 15)</v>
      </c>
      <c r="G249" s="108">
        <f>'GLOBAL Ministres '!V421</f>
        <v>0</v>
      </c>
      <c r="H249" s="58"/>
    </row>
    <row r="250" spans="1:8" ht="34.950000000000003" customHeight="1" x14ac:dyDescent="0.3">
      <c r="A250" s="133" t="str">
        <f>'GLOBAL Ministres '!A425</f>
        <v>DA</v>
      </c>
      <c r="B250" s="133">
        <f>'GLOBAL Ministres '!G425</f>
        <v>16</v>
      </c>
      <c r="C250" s="124">
        <f>'GLOBAL Ministres '!H425</f>
        <v>12</v>
      </c>
      <c r="D250" s="133">
        <f>'GLOBAL Ministres '!I425</f>
        <v>91612000</v>
      </c>
      <c r="E250" s="241" t="str">
        <f>'GLOBAL Ministres '!J425</f>
        <v>915.004</v>
      </c>
      <c r="F250" s="27" t="str">
        <f>'GLOBAL Ministres '!N425</f>
        <v>Produit résultant de la vente de coupes de bois et de chablis de la forêt de Saint-Michel-Freyr aux ASBL au service des ménages et aux ménages (recette affectée au Fonds pour la gestion de la forêt de Saint-Michel-Freyr  : AB 072.001, programme 15.072, division organique 15)</v>
      </c>
      <c r="G250" s="108">
        <f>'GLOBAL Ministres '!V425</f>
        <v>0</v>
      </c>
      <c r="H250" s="58"/>
    </row>
    <row r="251" spans="1:8" ht="19.95" customHeight="1" x14ac:dyDescent="0.3">
      <c r="A251" s="133" t="str">
        <f>'GLOBAL Ministres '!A417</f>
        <v>DA</v>
      </c>
      <c r="B251" s="133">
        <f>'GLOBAL Ministres '!G417</f>
        <v>16</v>
      </c>
      <c r="C251" s="124">
        <f>'GLOBAL Ministres '!H417</f>
        <v>12</v>
      </c>
      <c r="D251" s="133" t="str">
        <f>'GLOBAL Ministres '!I417</f>
        <v>91612000</v>
      </c>
      <c r="E251" s="243" t="str">
        <f>'GLOBAL Ministres '!J417</f>
        <v>916.001</v>
      </c>
      <c r="F251" s="27" t="str">
        <f>'GLOBAL Ministres '!N417</f>
        <v>Produit résultant de la vente des permis de pêche (recette affectée au Fonds pour la gestion piscicole et halieutique en Wallonie : AB 068.001, programme 15.068, division organique 15)</v>
      </c>
      <c r="G251" s="108">
        <f>'GLOBAL Ministres '!V417</f>
        <v>0</v>
      </c>
      <c r="H251" s="58"/>
    </row>
    <row r="252" spans="1:8" ht="49.95" customHeight="1" x14ac:dyDescent="0.3">
      <c r="A252" s="133" t="str">
        <f>'GLOBAL Ministres '!A427</f>
        <v>DA</v>
      </c>
      <c r="B252" s="133">
        <f>'GLOBAL Ministres '!G427</f>
        <v>16</v>
      </c>
      <c r="C252" s="124">
        <f>'GLOBAL Ministres '!H427</f>
        <v>20</v>
      </c>
      <c r="D252" s="133">
        <f>'GLOBAL Ministres '!I427</f>
        <v>91620000</v>
      </c>
      <c r="E252" s="243" t="str">
        <f>'GLOBAL Ministres '!J427</f>
        <v>901.214</v>
      </c>
      <c r="F252" s="27" t="str">
        <f>'GLOBAL Ministres '!N427</f>
        <v>Produit de la vente de coupes de bois et de chablis à l'intérieur du secteur des administrations publiques</v>
      </c>
      <c r="G252" s="108">
        <f>'GLOBAL Ministres '!V427</f>
        <v>0</v>
      </c>
      <c r="H252" s="58"/>
    </row>
    <row r="253" spans="1:8" ht="49.95" customHeight="1" x14ac:dyDescent="0.3">
      <c r="A253" s="133" t="str">
        <f>'GLOBAL Ministres '!A428</f>
        <v>DA</v>
      </c>
      <c r="B253" s="133">
        <f>'GLOBAL Ministres '!G428</f>
        <v>16</v>
      </c>
      <c r="C253" s="124">
        <f>'GLOBAL Ministres '!H428</f>
        <v>20</v>
      </c>
      <c r="D253" s="133">
        <f>'GLOBAL Ministres '!I428</f>
        <v>91620000</v>
      </c>
      <c r="E253" s="243" t="str">
        <f>'GLOBAL Ministres '!J428</f>
        <v>913.003</v>
      </c>
      <c r="F253" s="27" t="str">
        <f>'GLOBAL Ministres '!N428</f>
        <v>Prélèvement sur le produit des coupes de bois de la forêt indivise de l'ancienne «Gruerie d'Arlon» (loi domaniale du 26 juillet 1952, article 7) - Ventes au  secteur des administrations publiques (recette affectée au Fonds pour la gestion des forêts de l'ancienne «Gruerie d'Arlon» : AB 070.001, programme 15.070, division organique 15)</v>
      </c>
      <c r="G253" s="108">
        <f>'GLOBAL Ministres '!V428</f>
        <v>0</v>
      </c>
      <c r="H253" s="58"/>
    </row>
    <row r="254" spans="1:8" ht="49.95" customHeight="1" x14ac:dyDescent="0.3">
      <c r="A254" s="133" t="str">
        <f>'GLOBAL Ministres '!A429</f>
        <v>DA</v>
      </c>
      <c r="B254" s="133">
        <f>'GLOBAL Ministres '!G429</f>
        <v>16</v>
      </c>
      <c r="C254" s="124">
        <f>'GLOBAL Ministres '!H429</f>
        <v>20</v>
      </c>
      <c r="D254" s="133">
        <f>'GLOBAL Ministres '!I429</f>
        <v>91620000</v>
      </c>
      <c r="E254" s="243" t="str">
        <f>'GLOBAL Ministres '!J429</f>
        <v>914.003</v>
      </c>
      <c r="F254" s="27" t="str">
        <f>'GLOBAL Ministres '!N429</f>
        <v>Prélèvement sur le produit des coupes de bois dans la forêt indivise d'Herbeumont  (loi domaniale du 1er juillet 1983, article 1er, 16) - Ventes au secteur des administrations publiques  (recette  affectée au Fonds pour la gestion de la forêt d'Herbeumont : AB 071.001, programme 15.071, division organique 15)</v>
      </c>
      <c r="G254" s="108">
        <f>'GLOBAL Ministres '!V429</f>
        <v>0</v>
      </c>
      <c r="H254" s="58"/>
    </row>
    <row r="255" spans="1:8" ht="34.950000000000003" customHeight="1" x14ac:dyDescent="0.3">
      <c r="A255" s="133" t="str">
        <f>'GLOBAL Ministres '!A430</f>
        <v>DA</v>
      </c>
      <c r="B255" s="133">
        <f>'GLOBAL Ministres '!G430</f>
        <v>16</v>
      </c>
      <c r="C255" s="124">
        <f>'GLOBAL Ministres '!H430</f>
        <v>20</v>
      </c>
      <c r="D255" s="133">
        <f>'GLOBAL Ministres '!I430</f>
        <v>91620000</v>
      </c>
      <c r="E255" s="241" t="str">
        <f>'GLOBAL Ministres '!J430</f>
        <v>915.005</v>
      </c>
      <c r="F255" s="27" t="str">
        <f>'GLOBAL Ministres '!N430</f>
        <v>Produit résultant de la vente de coupes de bois et de chablis de la forêt de Saint-Michel-Freyr au secteur des administrations publiques (recette affectée au Fonds pour la gestion de la forêt de Saint-Michel-Freyr  : AB 072.001, programe 15.072, division organique 15)</v>
      </c>
      <c r="G255" s="108">
        <f>'GLOBAL Ministres '!V430</f>
        <v>0</v>
      </c>
      <c r="H255" s="58"/>
    </row>
    <row r="256" spans="1:8" ht="34.950000000000003" customHeight="1" x14ac:dyDescent="0.3">
      <c r="A256" s="133" t="str">
        <f>'GLOBAL Ministres '!A431</f>
        <v>DA</v>
      </c>
      <c r="B256" s="133">
        <f>'GLOBAL Ministres '!G431</f>
        <v>26</v>
      </c>
      <c r="C256" s="124">
        <f>'GLOBAL Ministres '!H431</f>
        <v>10</v>
      </c>
      <c r="D256" s="133" t="str">
        <f>'GLOBAL Ministres '!I431</f>
        <v>92610000</v>
      </c>
      <c r="E256" s="243" t="str">
        <f>'GLOBAL Ministres '!J431</f>
        <v>901.063</v>
      </c>
      <c r="F256" s="27" t="str">
        <f>'GLOBAL Ministres '!N431</f>
        <v>Intérêts créditeurs payés par des débiteurs des comités de remembrement ou d'aménagement foncier bénéficiaires d'un remboursement échelonné de leur solde de compte</v>
      </c>
      <c r="G256" s="108">
        <f>'GLOBAL Ministres '!V431</f>
        <v>0</v>
      </c>
      <c r="H256" s="58"/>
    </row>
    <row r="257" spans="1:8" ht="19.95" customHeight="1" x14ac:dyDescent="0.3">
      <c r="A257" s="133" t="str">
        <f>'GLOBAL Ministres '!A372</f>
        <v>NE</v>
      </c>
      <c r="B257" s="133">
        <f>'GLOBAL Ministres '!G432</f>
        <v>28</v>
      </c>
      <c r="C257" s="124">
        <f>'GLOBAL Ministres '!H432</f>
        <v>30</v>
      </c>
      <c r="D257" s="133">
        <f>'GLOBAL Ministres '!I372</f>
        <v>92610000</v>
      </c>
      <c r="E257" s="241" t="str">
        <f>'GLOBAL Ministres '!J372</f>
        <v>920.003</v>
      </c>
      <c r="F257" s="27" t="str">
        <f>'GLOBAL Ministres '!N372</f>
        <v>Perception d'intérêts d'autres secteurs que le secteur des administrations publiques (recette affectée au Fonds wallon "Kyoto" en matière de qualité de l'air et de changements climatiques : AB 074.001, programme 15.074, division organique 15)</v>
      </c>
      <c r="G257" s="108">
        <f>'GLOBAL Ministres '!V372</f>
        <v>0</v>
      </c>
      <c r="H257" s="58"/>
    </row>
    <row r="258" spans="1:8" ht="34.950000000000003" customHeight="1" x14ac:dyDescent="0.3">
      <c r="A258" s="133" t="str">
        <f>'GLOBAL Ministres '!A433</f>
        <v>DA</v>
      </c>
      <c r="B258" s="133">
        <f>'GLOBAL Ministres '!G433</f>
        <v>28</v>
      </c>
      <c r="C258" s="124">
        <f>'GLOBAL Ministres '!H433</f>
        <v>30</v>
      </c>
      <c r="D258" s="133" t="str">
        <f>'GLOBAL Ministres '!I433</f>
        <v>92830000</v>
      </c>
      <c r="E258" s="243" t="str">
        <f>'GLOBAL Ministres '!J433</f>
        <v>901.064</v>
      </c>
      <c r="F258" s="27" t="str">
        <f>'GLOBAL Ministres '!N433</f>
        <v>Produit de la location du droit de chasse</v>
      </c>
      <c r="G258" s="108">
        <f>'GLOBAL Ministres '!V433</f>
        <v>0</v>
      </c>
      <c r="H258" s="58"/>
    </row>
    <row r="259" spans="1:8" ht="19.95" customHeight="1" x14ac:dyDescent="0.3">
      <c r="A259" s="133" t="str">
        <f>'GLOBAL Ministres '!A432</f>
        <v>DA</v>
      </c>
      <c r="B259" s="133">
        <f>'GLOBAL Ministres '!G432</f>
        <v>28</v>
      </c>
      <c r="C259" s="124">
        <f>'GLOBAL Ministres '!H432</f>
        <v>30</v>
      </c>
      <c r="D259" s="133" t="str">
        <f>'GLOBAL Ministres '!I432</f>
        <v>92830000</v>
      </c>
      <c r="E259" s="243" t="str">
        <f>'GLOBAL Ministres '!J432</f>
        <v>917.001</v>
      </c>
      <c r="F259" s="27" t="str">
        <f>'GLOBAL Ministres '!N432</f>
        <v>Produits résultant de la propriété des biens immobiliers acquis dans le cadre de la politique foncière agricole (recettes affectées au Fonds budgétaire en matière de politique foncière agricole : AB 073.001, programme 15.073, division organique 15)</v>
      </c>
      <c r="G259" s="108">
        <f>'GLOBAL Ministres '!V432</f>
        <v>0</v>
      </c>
      <c r="H259" s="58"/>
    </row>
    <row r="260" spans="1:8" ht="29.4" customHeight="1" x14ac:dyDescent="0.3">
      <c r="A260" s="133" t="str">
        <f>'GLOBAL Ministres '!A435</f>
        <v>DA</v>
      </c>
      <c r="B260" s="133">
        <f>'GLOBAL Ministres '!G435</f>
        <v>31</v>
      </c>
      <c r="C260" s="124">
        <f>'GLOBAL Ministres '!H435</f>
        <v>32</v>
      </c>
      <c r="D260" s="133" t="str">
        <f>'GLOBAL Ministres '!I435</f>
        <v>93132000</v>
      </c>
      <c r="E260" s="243" t="str">
        <f>'GLOBAL Ministres '!J435</f>
        <v>901.065</v>
      </c>
      <c r="F260" s="27" t="str">
        <f>'GLOBAL Ministres '!N435</f>
        <v>Remboursement de subsides et d'avances dans le cadre de programmes ou de projets de recherches scientifiques et techniques</v>
      </c>
      <c r="G260" s="108">
        <f>'GLOBAL Ministres '!V435</f>
        <v>0</v>
      </c>
      <c r="H260" s="58"/>
    </row>
    <row r="261" spans="1:8" ht="28.8" x14ac:dyDescent="0.3">
      <c r="A261" s="133" t="str">
        <f>'GLOBAL Ministres '!A298</f>
        <v>CO</v>
      </c>
      <c r="B261" s="133">
        <f>'GLOBAL Ministres '!G298</f>
        <v>31</v>
      </c>
      <c r="C261" s="124">
        <f>'GLOBAL Ministres '!H298</f>
        <v>32</v>
      </c>
      <c r="D261" s="133">
        <f>'GLOBAL Ministres '!I298</f>
        <v>93132000</v>
      </c>
      <c r="E261" s="241" t="str">
        <f>'GLOBAL Ministres '!J298</f>
        <v>902.020</v>
      </c>
      <c r="F261" s="27" t="str">
        <f>'GLOBAL Ministres '!N298</f>
        <v>Récupérations de sommes indûment payées - Subventions d'exploitation (recettes affectées au Fonds pour la Protection de l'Environnement : AB 075.001, programme 15.075, division organique 15)</v>
      </c>
      <c r="G261" s="108">
        <f>'GLOBAL Ministres '!V298</f>
        <v>0</v>
      </c>
      <c r="H261" s="58"/>
    </row>
    <row r="262" spans="1:8" ht="34.950000000000003" customHeight="1" x14ac:dyDescent="0.3">
      <c r="A262" s="133" t="str">
        <f>'GLOBAL Ministres '!A299</f>
        <v>CO</v>
      </c>
      <c r="B262" s="133">
        <f>'GLOBAL Ministres '!G299</f>
        <v>31</v>
      </c>
      <c r="C262" s="124">
        <f>'GLOBAL Ministres '!H299</f>
        <v>32</v>
      </c>
      <c r="D262" s="133">
        <f>'GLOBAL Ministres '!I299</f>
        <v>93132000</v>
      </c>
      <c r="E262" s="526" t="str">
        <f>'GLOBAL Ministres '!J299</f>
        <v>903.020</v>
      </c>
      <c r="F262" s="27" t="str">
        <f>'GLOBAL Ministres '!N299</f>
        <v>Récupération de sommes indûment payées (recettes affectées au Fonds pour la gestion des déchets : AB 077.001, programme 15.077, division organique 15)</v>
      </c>
      <c r="G262" s="108">
        <f>'GLOBAL Ministres '!V299</f>
        <v>0</v>
      </c>
      <c r="H262" s="58"/>
    </row>
    <row r="263" spans="1:8" ht="34.950000000000003" customHeight="1" x14ac:dyDescent="0.3">
      <c r="A263" s="133" t="str">
        <f>'GLOBAL Ministres '!A434</f>
        <v>DA</v>
      </c>
      <c r="B263" s="133">
        <f>'GLOBAL Ministres '!G300</f>
        <v>33</v>
      </c>
      <c r="C263" s="124">
        <f>'GLOBAL Ministres '!H300</f>
        <v>0</v>
      </c>
      <c r="D263" s="133">
        <f>'GLOBAL Ministres '!I434</f>
        <v>93132000</v>
      </c>
      <c r="E263" s="526" t="str">
        <f>'GLOBAL Ministres '!J434</f>
        <v>916.002</v>
      </c>
      <c r="F263" s="27" t="str">
        <f>'GLOBAL Ministres '!N434</f>
        <v>Récupération de subventions d'exploitation à des producteurs autres que les entreprises publiques  (recette affectée au Fonds pour la gestion piscicole et halieutique en Wallonie : AB 068.001, programme 15.068, division organique 15)</v>
      </c>
      <c r="G263" s="108">
        <f>'GLOBAL Ministres '!V434</f>
        <v>0</v>
      </c>
      <c r="H263" s="58"/>
    </row>
    <row r="264" spans="1:8" ht="28.8" x14ac:dyDescent="0.3">
      <c r="A264" s="133" t="str">
        <f>'GLOBAL Ministres '!A300</f>
        <v>CO</v>
      </c>
      <c r="B264" s="133">
        <f>'GLOBAL Ministres '!G300</f>
        <v>33</v>
      </c>
      <c r="C264" s="125">
        <f>'GLOBAL Ministres '!H300</f>
        <v>0</v>
      </c>
      <c r="D264" s="133" t="str">
        <f>'GLOBAL Ministres '!I300</f>
        <v>93300000</v>
      </c>
      <c r="E264" s="241" t="str">
        <f>'GLOBAL Ministres '!J300</f>
        <v>903.016</v>
      </c>
      <c r="F264" s="27" t="str">
        <f>'GLOBAL Ministres '!N300</f>
        <v>Récupération de sommes indûment payées - ASBL au service des ménages (recettes affectées au Fonds pour la gestion des déchets : AB 077.001, programme 15.077, division organique 15)</v>
      </c>
      <c r="G264" s="108">
        <f>'GLOBAL Ministres '!V300</f>
        <v>0</v>
      </c>
      <c r="H264" s="58"/>
    </row>
    <row r="265" spans="1:8" ht="55.2" customHeight="1" x14ac:dyDescent="0.3">
      <c r="A265" s="133" t="str">
        <f>'GLOBAL Ministres '!A437</f>
        <v>DA</v>
      </c>
      <c r="B265" s="133">
        <f>'GLOBAL Ministres '!G437</f>
        <v>34</v>
      </c>
      <c r="C265" s="125">
        <f>'GLOBAL Ministres '!H437</f>
        <v>41</v>
      </c>
      <c r="D265" s="133">
        <f>'GLOBAL Ministres '!I437</f>
        <v>93441000</v>
      </c>
      <c r="E265" s="241" t="str">
        <f>'GLOBAL Ministres '!J437</f>
        <v>917.005</v>
      </c>
      <c r="F265" s="27" t="str">
        <f>'GLOBAL Ministres '!N437</f>
        <v>Récupérations de transferts de revenus en provenance des ménages (recettes affectées au Fonds budgétaire en matière de politique foncière agricole : AB 073.001, programme 15.073, division organique 15)</v>
      </c>
      <c r="G265" s="108">
        <f>'GLOBAL Ministres '!V437</f>
        <v>0</v>
      </c>
      <c r="H265" s="58"/>
    </row>
    <row r="266" spans="1:8" ht="43.2" x14ac:dyDescent="0.3">
      <c r="A266" s="133" t="str">
        <f>'GLOBAL Ministres '!A301</f>
        <v>CO</v>
      </c>
      <c r="B266" s="133">
        <f>'GLOBAL Ministres '!G301</f>
        <v>36</v>
      </c>
      <c r="C266" s="125">
        <f>'GLOBAL Ministres '!H301</f>
        <v>70</v>
      </c>
      <c r="D266" s="133" t="str">
        <f>'GLOBAL Ministres '!I301</f>
        <v>93670000</v>
      </c>
      <c r="E266" s="243" t="str">
        <f>'GLOBAL Ministres '!J301</f>
        <v>903.008</v>
      </c>
      <c r="F266" s="27" t="str">
        <f>'GLOBAL Ministres '!N301</f>
        <v>Recettes perçues au titre de l'intervention de l'organisme en charge de l'obligation de reprise des déchets ménagers en application de l'article 13 §1er, 12° de l'accord de coopération du 4 novembre 2008 concernant la prévention et la gestion des déchets d'emballages (recettes affectées au Fonds pour la gestion des déchets : 077.001, programme 15.077, division organique 15)</v>
      </c>
      <c r="G266" s="108">
        <f>'GLOBAL Ministres '!V301</f>
        <v>0</v>
      </c>
      <c r="H266" s="58"/>
    </row>
    <row r="267" spans="1:8" x14ac:dyDescent="0.3">
      <c r="A267" s="133" t="str">
        <f>'GLOBAL Ministres '!A438</f>
        <v>DA</v>
      </c>
      <c r="B267" s="133">
        <f>'GLOBAL Ministres '!G302</f>
        <v>38</v>
      </c>
      <c r="C267" s="125">
        <f>'GLOBAL Ministres '!H302</f>
        <v>10</v>
      </c>
      <c r="D267" s="133">
        <f>'GLOBAL Ministres '!I438</f>
        <v>93810000</v>
      </c>
      <c r="E267" s="241" t="str">
        <f>'GLOBAL Ministres '!J438</f>
        <v>901.284</v>
      </c>
      <c r="F267" s="27" t="str">
        <f>'GLOBAL Ministres '!N438</f>
        <v>Amendes et pénalités perçues dans le cadre de l'exécution de marché publics</v>
      </c>
      <c r="G267" s="108">
        <f>'GLOBAL Ministres '!V438</f>
        <v>0</v>
      </c>
      <c r="H267" s="58"/>
    </row>
    <row r="268" spans="1:8" ht="43.2" x14ac:dyDescent="0.3">
      <c r="A268" s="133" t="str">
        <f>'GLOBAL Ministres '!A302</f>
        <v>CO</v>
      </c>
      <c r="B268" s="133">
        <f>'GLOBAL Ministres '!G302</f>
        <v>38</v>
      </c>
      <c r="C268" s="125">
        <f>'GLOBAL Ministres '!H302</f>
        <v>10</v>
      </c>
      <c r="D268" s="133" t="str">
        <f>'GLOBAL Ministres '!I302</f>
        <v>93810000</v>
      </c>
      <c r="E268" s="243" t="str">
        <f>'GLOBAL Ministres '!J302</f>
        <v>902.016</v>
      </c>
      <c r="F268" s="27" t="str">
        <f>'GLOBAL Ministres '!N302</f>
        <v>Sommes perçues liées aux sûretés constituées au profit de la Région et aux appels aux suretés réalisés dans le cadre du décret sur la délinquance environnementale – Entreprises (recettes affectées au Fonds pour la protection de l'Environnement, section protection des eaux : AB 075.001, programme 15.075, division organique 15)</v>
      </c>
      <c r="G268" s="108">
        <f>'GLOBAL Ministres '!V302</f>
        <v>0</v>
      </c>
      <c r="H268" s="58"/>
    </row>
    <row r="269" spans="1:8" ht="43.2" x14ac:dyDescent="0.3">
      <c r="A269" s="133" t="str">
        <f>'GLOBAL Ministres '!A303</f>
        <v>CO</v>
      </c>
      <c r="B269" s="133">
        <f>'GLOBAL Ministres '!G303</f>
        <v>38</v>
      </c>
      <c r="C269" s="125">
        <f>'GLOBAL Ministres '!H303</f>
        <v>50</v>
      </c>
      <c r="D269" s="133">
        <f>'GLOBAL Ministres '!I303</f>
        <v>93850000</v>
      </c>
      <c r="E269" s="243" t="str">
        <f>'GLOBAL Ministres '!J303</f>
        <v>902.017</v>
      </c>
      <c r="F269" s="27" t="str">
        <f>'GLOBAL Ministres '!N303</f>
        <v>Sommes perçues liées aux sûretés constituées au profit de la Région et aux appels aux suretés réalisés dans le cadre du décret sur la délinquance environnementale – Ménages (recettes affectées au Fonds pour la protection de l'Environnement, section protection des eaux : AB 075.001, programme 15.075, division organique 15)</v>
      </c>
      <c r="G269" s="108">
        <f>'GLOBAL Ministres '!V303</f>
        <v>0</v>
      </c>
      <c r="H269" s="58"/>
    </row>
    <row r="270" spans="1:8" ht="34.950000000000003" customHeight="1" x14ac:dyDescent="0.3">
      <c r="A270" s="133" t="str">
        <f>'GLOBAL Ministres '!A304</f>
        <v>CO</v>
      </c>
      <c r="B270" s="133">
        <f>'GLOBAL Ministres '!G304</f>
        <v>38</v>
      </c>
      <c r="C270" s="125">
        <f>'GLOBAL Ministres '!H304</f>
        <v>10</v>
      </c>
      <c r="D270" s="133" t="str">
        <f>'GLOBAL Ministres '!I304</f>
        <v>93810000</v>
      </c>
      <c r="E270" s="243" t="str">
        <f>'GLOBAL Ministres '!J304</f>
        <v>902.018</v>
      </c>
      <c r="F270" s="27" t="str">
        <f>'GLOBAL Ministres '!N304</f>
        <v>Sommes perçues en vertu du décret du 6 mai 2019 relatif à la délinquance environnementale  - Entreprises (recettes affectées au Fonds pour la protection de l'Environnement : AB 075.001, programme 15.075, division organique 15)</v>
      </c>
      <c r="G270" s="108">
        <f>'GLOBAL Ministres '!V304</f>
        <v>0</v>
      </c>
      <c r="H270" s="58"/>
    </row>
    <row r="271" spans="1:8" ht="34.950000000000003" customHeight="1" thickBot="1" x14ac:dyDescent="0.35">
      <c r="A271" s="582" t="str">
        <f>'GLOBAL Ministres '!A305</f>
        <v>CO</v>
      </c>
      <c r="B271" s="582">
        <f>'GLOBAL Ministres '!G305</f>
        <v>38</v>
      </c>
      <c r="C271" s="588">
        <f>'GLOBAL Ministres '!H305</f>
        <v>10</v>
      </c>
      <c r="D271" s="582" t="str">
        <f>'GLOBAL Ministres '!I305</f>
        <v>93810000</v>
      </c>
      <c r="E271" s="585" t="str">
        <f>'GLOBAL Ministres '!J305</f>
        <v>903.003</v>
      </c>
      <c r="F271" s="586" t="str">
        <f>'GLOBAL Ministres '!N305</f>
        <v>Vente de services (recettes affectées au Fonds pour la gestion des déchets : AB 077.001, programme 15.077, division organique 15)</v>
      </c>
      <c r="G271" s="591">
        <f>'GLOBAL Ministres '!V305</f>
        <v>0</v>
      </c>
      <c r="H271" s="587"/>
    </row>
    <row r="272" spans="1:8" ht="64.95" customHeight="1" x14ac:dyDescent="0.3">
      <c r="A272" s="133" t="str">
        <f>'GLOBAL Ministres '!A306</f>
        <v>CO</v>
      </c>
      <c r="B272" s="133">
        <f>'GLOBAL Ministres '!G306</f>
        <v>38</v>
      </c>
      <c r="C272" s="124">
        <f>'GLOBAL Ministres '!H306</f>
        <v>10</v>
      </c>
      <c r="D272" s="133" t="str">
        <f>'GLOBAL Ministres '!I306</f>
        <v>93810000</v>
      </c>
      <c r="E272" s="243" t="str">
        <f>'GLOBAL Ministres '!J306</f>
        <v>903.004</v>
      </c>
      <c r="F272" s="27" t="str">
        <f>'GLOBAL Ministres '!N306</f>
        <v>Produits divers - Transferts de revenus en provenance des entreprises (recettes affectées au Fonds pour la gestion des déchets : AB 077.001, programme 15.077, division organique 15)</v>
      </c>
      <c r="G272" s="108">
        <f>'GLOBAL Ministres '!V306</f>
        <v>0</v>
      </c>
      <c r="H272" s="58"/>
    </row>
    <row r="273" spans="1:8" ht="61.2" customHeight="1" x14ac:dyDescent="0.3">
      <c r="A273" s="133" t="str">
        <f>'GLOBAL Ministres '!A307</f>
        <v>CO</v>
      </c>
      <c r="B273" s="133">
        <f>'GLOBAL Ministres '!G307</f>
        <v>38</v>
      </c>
      <c r="C273" s="124">
        <f>'GLOBAL Ministres '!H307</f>
        <v>10</v>
      </c>
      <c r="D273" s="133" t="str">
        <f>'GLOBAL Ministres '!I307</f>
        <v>93810000</v>
      </c>
      <c r="E273" s="526" t="str">
        <f>'GLOBAL Ministres '!J307</f>
        <v>903.007</v>
      </c>
      <c r="F273" s="27" t="str">
        <f>'GLOBAL Ministres '!N307</f>
        <v>Contribution des intercommunales dans le fonctionnement du réseau « dioxines » (recettes affectées au Fonds pour la gestion des déchets : AB 077.001, programme 15.077, division organique 15)</v>
      </c>
      <c r="G273" s="108">
        <f>'GLOBAL Ministres '!V307</f>
        <v>0</v>
      </c>
      <c r="H273" s="58"/>
    </row>
    <row r="274" spans="1:8" ht="34.950000000000003" customHeight="1" x14ac:dyDescent="0.3">
      <c r="A274" s="133" t="str">
        <f>'GLOBAL Ministres '!A373</f>
        <v>NE</v>
      </c>
      <c r="B274" s="133">
        <f>'GLOBAL Ministres '!G373</f>
        <v>38</v>
      </c>
      <c r="C274" s="124">
        <f>'GLOBAL Ministres '!H373</f>
        <v>10</v>
      </c>
      <c r="D274" s="133" t="str">
        <f>'GLOBAL Ministres '!I373</f>
        <v>93810000</v>
      </c>
      <c r="E274" s="526" t="str">
        <f>'GLOBAL Ministres '!J373</f>
        <v>920.001</v>
      </c>
      <c r="F274" s="27" t="str">
        <f>'GLOBAL Ministres '!N373</f>
        <v>Produits de la gestion des quotas d'émission de gaz à effet de serre perçus en vertu du décret du 10 novembre 2004 instaurant un système d'échange de quotas d'émission de gaz à effet de serre, créant un Fonds wallon "Kyoto" et relatif aux mécanismes de flexibilité du Protocole de Kyoto, modifié par le décret du 22 juin 2006 (recette affectée au Fonds wallon "Kyoto" en matière de qualité de l'air et de changements climatiques : AB 074.001, programme 15.074, division organique 15)</v>
      </c>
      <c r="G274" s="108">
        <f>'GLOBAL Ministres '!V373</f>
        <v>0</v>
      </c>
      <c r="H274" s="58"/>
    </row>
    <row r="275" spans="1:8" ht="34.950000000000003" customHeight="1" x14ac:dyDescent="0.3">
      <c r="A275" s="133" t="str">
        <f>'GLOBAL Ministres '!A439</f>
        <v>DA</v>
      </c>
      <c r="B275" s="133">
        <f>'GLOBAL Ministres '!G439</f>
        <v>38</v>
      </c>
      <c r="C275" s="124">
        <f>'GLOBAL Ministres '!H439</f>
        <v>10</v>
      </c>
      <c r="D275" s="133" t="str">
        <f>'GLOBAL Ministres '!I439</f>
        <v>93810000</v>
      </c>
      <c r="E275" s="243" t="str">
        <f>'GLOBAL Ministres '!J439</f>
        <v>921.001</v>
      </c>
      <c r="F275" s="27" t="str">
        <f>'GLOBAL Ministres '!N439</f>
        <v>Produits résultant des compensations financières en matière de biodiversité (recettes affectées au Fonds budgétaire de protection de la biodiversité : AB 069.001, programme 15.069, division organique 15)</v>
      </c>
      <c r="G275" s="108">
        <f>'GLOBAL Ministres '!V439</f>
        <v>0</v>
      </c>
      <c r="H275" s="58"/>
    </row>
    <row r="276" spans="1:8" ht="34.950000000000003" customHeight="1" x14ac:dyDescent="0.3">
      <c r="A276" s="133" t="str">
        <f>'GLOBAL Ministres '!A308</f>
        <v>CO</v>
      </c>
      <c r="B276" s="133">
        <f>'GLOBAL Ministres '!G308</f>
        <v>38</v>
      </c>
      <c r="C276" s="124">
        <f>'GLOBAL Ministres '!H308</f>
        <v>30</v>
      </c>
      <c r="D276" s="133">
        <f>'GLOBAL Ministres '!I308</f>
        <v>93830000</v>
      </c>
      <c r="E276" s="243" t="str">
        <f>'GLOBAL Ministres '!J308</f>
        <v>902.014</v>
      </c>
      <c r="F276" s="27" t="str">
        <f>'GLOBAL Ministres '!N308</f>
        <v>Transferts de revenus en provenance des sociétés d'assurances (recettes affectées au Fonds pour la protection de l'Environnement : AB 075.001, programme 15.075, division organique 15)</v>
      </c>
      <c r="G276" s="108">
        <f>'GLOBAL Ministres '!V308</f>
        <v>0</v>
      </c>
      <c r="H276" s="58"/>
    </row>
    <row r="277" spans="1:8" ht="19.95" customHeight="1" x14ac:dyDescent="0.3">
      <c r="A277" s="133" t="str">
        <f>'GLOBAL Ministres '!A310</f>
        <v>CO</v>
      </c>
      <c r="B277" s="133">
        <f>'GLOBAL Ministres '!G310</f>
        <v>38</v>
      </c>
      <c r="C277" s="124">
        <f>'GLOBAL Ministres '!H310</f>
        <v>50</v>
      </c>
      <c r="D277" s="133" t="str">
        <f>'GLOBAL Ministres '!I310</f>
        <v>93850000</v>
      </c>
      <c r="E277" s="526" t="str">
        <f>'GLOBAL Ministres '!J310</f>
        <v>903.011</v>
      </c>
      <c r="F277" s="27" t="str">
        <f>'GLOBAL Ministres '!N310</f>
        <v>Produits divers - Transferts de revenus en provenance des ménages (recettes affectées au Fonds pour la gestion des déchets : AB 077.001, programme 15.077, division organique 15)</v>
      </c>
      <c r="G277" s="108">
        <f>'GLOBAL Ministres '!V310</f>
        <v>0</v>
      </c>
      <c r="H277" s="58"/>
    </row>
    <row r="278" spans="1:8" ht="19.95" customHeight="1" x14ac:dyDescent="0.3">
      <c r="A278" s="133" t="str">
        <f>'GLOBAL Ministres '!A440</f>
        <v>DA</v>
      </c>
      <c r="B278" s="133">
        <f>'GLOBAL Ministres '!G440</f>
        <v>38</v>
      </c>
      <c r="C278" s="124">
        <f>'GLOBAL Ministres '!H440</f>
        <v>50</v>
      </c>
      <c r="D278" s="133" t="str">
        <f>'GLOBAL Ministres '!I440</f>
        <v>93850000</v>
      </c>
      <c r="E278" s="243" t="str">
        <f>'GLOBAL Ministres '!J440</f>
        <v>915.003</v>
      </c>
      <c r="F278" s="27" t="str">
        <f>'GLOBAL Ministres '!N440</f>
        <v>Contributions des invités aux Chasses de la Couronne sur le site de la forêt de Saint-Michel-Freyr (recette affectée au Fonds pour la gestion de la forêt de Saint-Michel-Freyr : AB 072.001, programme 15.072, division organique 15)</v>
      </c>
      <c r="G278" s="108">
        <f>'GLOBAL Ministres '!V440</f>
        <v>0</v>
      </c>
      <c r="H278" s="58"/>
    </row>
    <row r="279" spans="1:8" ht="34.950000000000003" customHeight="1" x14ac:dyDescent="0.3">
      <c r="A279" s="133" t="str">
        <f>'GLOBAL Ministres '!A442</f>
        <v>DA</v>
      </c>
      <c r="B279" s="133">
        <f>'GLOBAL Ministres '!G442</f>
        <v>39</v>
      </c>
      <c r="C279" s="124">
        <f>'GLOBAL Ministres '!H442</f>
        <v>10</v>
      </c>
      <c r="D279" s="133">
        <f>'GLOBAL Ministres '!I442</f>
        <v>93910000</v>
      </c>
      <c r="E279" s="243" t="str">
        <f>'GLOBAL Ministres '!J442</f>
        <v>901.066</v>
      </c>
      <c r="F279" s="27" t="str">
        <f>'GLOBAL Ministres '!N442</f>
        <v>Rétributions forfaitaires liées au Réseau d'information comptable agricole</v>
      </c>
      <c r="G279" s="108">
        <f>'GLOBAL Ministres '!V442</f>
        <v>0</v>
      </c>
      <c r="H279" s="58"/>
    </row>
    <row r="280" spans="1:8" ht="34.950000000000003" customHeight="1" x14ac:dyDescent="0.3">
      <c r="A280" s="133" t="str">
        <f>'GLOBAL Ministres '!A441</f>
        <v>DA</v>
      </c>
      <c r="B280" s="133">
        <f>'GLOBAL Ministres '!G441</f>
        <v>39</v>
      </c>
      <c r="C280" s="124">
        <f>'GLOBAL Ministres '!H441</f>
        <v>10</v>
      </c>
      <c r="D280" s="133" t="str">
        <f>'GLOBAL Ministres '!I441</f>
        <v>93910000</v>
      </c>
      <c r="E280" s="243" t="str">
        <f>'GLOBAL Ministres '!J441</f>
        <v>901.067</v>
      </c>
      <c r="F280" s="27" t="str">
        <f>'GLOBAL Ministres '!N441</f>
        <v>Remboursement des institutions européennes dans le cadre de la gestion de la peste porcine africaine</v>
      </c>
      <c r="G280" s="108">
        <f>'GLOBAL Ministres '!V441</f>
        <v>0</v>
      </c>
      <c r="H280" s="58"/>
    </row>
    <row r="281" spans="1:8" ht="34.950000000000003" customHeight="1" x14ac:dyDescent="0.3">
      <c r="A281" s="133" t="str">
        <f>'GLOBAL Ministres '!A311</f>
        <v>CO</v>
      </c>
      <c r="B281" s="133">
        <f>'GLOBAL Ministres '!G311</f>
        <v>39</v>
      </c>
      <c r="C281" s="124">
        <f>'GLOBAL Ministres '!H311</f>
        <v>10</v>
      </c>
      <c r="D281" s="133" t="str">
        <f>'GLOBAL Ministres '!I311</f>
        <v>93910000</v>
      </c>
      <c r="E281" s="243" t="str">
        <f>'GLOBAL Ministres '!J311</f>
        <v>902.008</v>
      </c>
      <c r="F281" s="27" t="str">
        <f>'GLOBAL Ministres '!N311</f>
        <v>Remboursement des avances consenties dans le cadre de projet européen et relatives à la partie cofinancée par la CEE (recettes affectées au Fonds pour la Protection de l'Environnement : AB 075.001, programme 15.075, division organique 15)</v>
      </c>
      <c r="G281" s="108">
        <f>'GLOBAL Ministres '!V311</f>
        <v>0</v>
      </c>
      <c r="H281" s="58"/>
    </row>
    <row r="282" spans="1:8" ht="34.950000000000003" customHeight="1" x14ac:dyDescent="0.3">
      <c r="A282" s="133" t="str">
        <f>'GLOBAL Ministres '!A444</f>
        <v>DA</v>
      </c>
      <c r="B282" s="133">
        <f>'GLOBAL Ministres '!G314</f>
        <v>43</v>
      </c>
      <c r="C282" s="124">
        <f>'GLOBAL Ministres '!H314</f>
        <v>21</v>
      </c>
      <c r="D282" s="133">
        <f>'GLOBAL Ministres '!I444</f>
        <v>94321000</v>
      </c>
      <c r="E282" s="241" t="str">
        <f>'GLOBAL Ministres '!J444</f>
        <v>917.007</v>
      </c>
      <c r="F282" s="27" t="str">
        <f>'GLOBAL Ministres '!N444</f>
        <v>Récupérations de sommes indûment payées - Administrations publiques locales (recettes affectées au Fonds budgétaire en matière de politique foncière agricole : AB 073.001, programme 15.073, division organique 15)</v>
      </c>
      <c r="G282" s="108">
        <f>'GLOBAL Ministres '!V444</f>
        <v>0</v>
      </c>
      <c r="H282" s="58"/>
    </row>
    <row r="283" spans="1:8" ht="34.950000000000003" customHeight="1" x14ac:dyDescent="0.3">
      <c r="A283" s="133" t="str">
        <f>'GLOBAL Ministres '!A314</f>
        <v>CO</v>
      </c>
      <c r="B283" s="133">
        <f>'GLOBAL Ministres '!G315</f>
        <v>43</v>
      </c>
      <c r="C283" s="124">
        <f>'GLOBAL Ministres '!H315</f>
        <v>21</v>
      </c>
      <c r="D283" s="133">
        <f>'GLOBAL Ministres '!I314</f>
        <v>94321000</v>
      </c>
      <c r="E283" s="241" t="s">
        <v>2695</v>
      </c>
      <c r="F283" s="27" t="str">
        <f>'GLOBAL Ministres '!N314</f>
        <v>Récupérations de sommes indûment payées - Administrations publiques locales  (recettes affectées au Fonds pour la gestion des déchets : AB 077.001, programme 15.077, division organique 15)</v>
      </c>
      <c r="G283" s="108">
        <f>'GLOBAL Ministres '!V314</f>
        <v>0</v>
      </c>
      <c r="H283" s="58"/>
    </row>
    <row r="284" spans="1:8" ht="28.8" x14ac:dyDescent="0.3">
      <c r="A284" s="133" t="str">
        <f>'GLOBAL Ministres '!A315</f>
        <v>CO</v>
      </c>
      <c r="B284" s="133" t="e">
        <f>'GLOBAL Ministres '!#REF!</f>
        <v>#REF!</v>
      </c>
      <c r="C284" s="124" t="e">
        <f>'GLOBAL Ministres '!#REF!</f>
        <v>#REF!</v>
      </c>
      <c r="D284" s="133">
        <f>'GLOBAL Ministres '!I315</f>
        <v>94321000</v>
      </c>
      <c r="E284" s="241" t="s">
        <v>2719</v>
      </c>
      <c r="F284" s="27" t="str">
        <f>'GLOBAL Ministres '!N315</f>
        <v>Récupérations de sommes indûment payées - Administrations publiques locales  (recettes affectées au Fonds pour la Protection de l'Environnement : AB 075.001, programme 15.075, division organique 15 )</v>
      </c>
      <c r="G284" s="108">
        <f>'GLOBAL Ministres '!V315</f>
        <v>0</v>
      </c>
      <c r="H284" s="58"/>
    </row>
    <row r="285" spans="1:8" ht="28.8" x14ac:dyDescent="0.3">
      <c r="A285" s="133" t="str">
        <f>'GLOBAL Ministres '!A312</f>
        <v>CO</v>
      </c>
      <c r="B285" s="133">
        <f>'GLOBAL Ministres '!G312</f>
        <v>41</v>
      </c>
      <c r="C285" s="124">
        <f>'GLOBAL Ministres '!H312</f>
        <v>40</v>
      </c>
      <c r="D285" s="133">
        <f>'GLOBAL Ministres '!I312</f>
        <v>94140000</v>
      </c>
      <c r="E285" s="243" t="str">
        <f>'GLOBAL Ministres '!J312</f>
        <v>903.017</v>
      </c>
      <c r="F285" s="27" t="str">
        <f>'GLOBAL Ministres '!N312</f>
        <v>Récupération de sommes indûment payées - Secteur public  (recettes affectées au Fonds pour la gestion des déchets : AB 077.001, programme 15.077, division organique 15)</v>
      </c>
      <c r="G285" s="108">
        <f>'GLOBAL Ministres '!V312</f>
        <v>0</v>
      </c>
      <c r="H285" s="58"/>
    </row>
    <row r="286" spans="1:8" ht="17.100000000000001" customHeight="1" x14ac:dyDescent="0.3">
      <c r="A286" s="133" t="str">
        <f>'GLOBAL Ministres '!A317</f>
        <v>CO</v>
      </c>
      <c r="B286" s="133">
        <f>'GLOBAL Ministres '!G317</f>
        <v>41</v>
      </c>
      <c r="C286" s="124">
        <f>'GLOBAL Ministres '!H317</f>
        <v>40</v>
      </c>
      <c r="D286" s="133">
        <f>'GLOBAL Ministres '!I317</f>
        <v>94140000</v>
      </c>
      <c r="E286" s="243" t="str">
        <f>'GLOBAL Ministres '!J317</f>
        <v>902.009</v>
      </c>
      <c r="F286" s="27" t="str">
        <f>'GLOBAL Ministres '!N317</f>
        <v>Remboursement de subventions excédentaires (recettes affectées au recettes affectées au Fonds pour la Protection de l'Environnement :  AB 075.001, programme 15.075, division organique 15)</v>
      </c>
      <c r="G286" s="108">
        <f>'GLOBAL Ministres '!V317</f>
        <v>0</v>
      </c>
      <c r="H286" s="58"/>
    </row>
    <row r="287" spans="1:8" ht="17.100000000000001" customHeight="1" x14ac:dyDescent="0.3">
      <c r="A287" s="67"/>
      <c r="B287" s="132"/>
      <c r="C287" s="123"/>
      <c r="D287" s="132"/>
      <c r="E287" s="240"/>
      <c r="F287" s="3"/>
      <c r="G287" s="94"/>
      <c r="H287" s="79"/>
    </row>
    <row r="288" spans="1:8" ht="18" customHeight="1" x14ac:dyDescent="0.3">
      <c r="A288" s="67"/>
      <c r="B288" s="132"/>
      <c r="C288" s="123"/>
      <c r="D288" s="132"/>
      <c r="E288" s="240"/>
      <c r="F288" s="6" t="s">
        <v>9</v>
      </c>
      <c r="G288" s="527"/>
      <c r="H288" s="520">
        <f>SUM(G231:G286)</f>
        <v>0</v>
      </c>
    </row>
    <row r="289" spans="1:8" ht="34.950000000000003" customHeight="1" x14ac:dyDescent="0.3">
      <c r="A289" s="67"/>
      <c r="B289" s="132"/>
      <c r="C289" s="123"/>
      <c r="D289" s="132"/>
      <c r="E289" s="240"/>
      <c r="F289" s="6" t="s">
        <v>10</v>
      </c>
      <c r="G289" s="527"/>
      <c r="H289" s="519">
        <f>G234+G235+G236+G237+G238+G239+G241+G245+G246+G247+G248+G249+G250+G251+G253+G254+G255+G259+G262+G264+G265+G266+G271+G272+G273+G274+G275+G276+G277+G278+G281+G285+G270+G269+G268+G286+G257+G263+G283+G284+G261+G230+G240</f>
        <v>0</v>
      </c>
    </row>
    <row r="290" spans="1:8" ht="27" customHeight="1" x14ac:dyDescent="0.3">
      <c r="A290" s="67"/>
      <c r="B290" s="132"/>
      <c r="C290" s="123"/>
      <c r="D290" s="132"/>
      <c r="E290" s="240"/>
      <c r="F290" s="3"/>
      <c r="G290" s="94"/>
      <c r="H290" s="519"/>
    </row>
    <row r="291" spans="1:8" ht="28.8" x14ac:dyDescent="0.3">
      <c r="A291" s="67"/>
      <c r="B291" s="132"/>
      <c r="C291" s="123"/>
      <c r="D291" s="132"/>
      <c r="E291" s="240"/>
      <c r="F291" s="33" t="s">
        <v>24</v>
      </c>
      <c r="G291" s="94"/>
      <c r="H291" s="520"/>
    </row>
    <row r="292" spans="1:8" x14ac:dyDescent="0.3">
      <c r="A292" s="67"/>
      <c r="B292" s="132"/>
      <c r="C292" s="123"/>
      <c r="D292" s="132"/>
      <c r="E292" s="240"/>
      <c r="F292" s="3"/>
      <c r="G292" s="108"/>
      <c r="H292" s="58"/>
    </row>
    <row r="293" spans="1:8" ht="28.8" x14ac:dyDescent="0.3">
      <c r="A293" s="133" t="str">
        <f>'GLOBAL Ministres '!A374</f>
        <v>NE</v>
      </c>
      <c r="B293" s="133">
        <f>'GLOBAL Ministres '!G374</f>
        <v>26</v>
      </c>
      <c r="C293" s="124">
        <f>'GLOBAL Ministres '!H374</f>
        <v>10</v>
      </c>
      <c r="D293" s="133" t="str">
        <f>'GLOBAL Ministres '!I374</f>
        <v>92610000</v>
      </c>
      <c r="E293" s="243" t="str">
        <f>'GLOBAL Ministres '!J374</f>
        <v>901.068</v>
      </c>
      <c r="F293" s="27" t="str">
        <f>'GLOBAL Ministres '!N374</f>
        <v>Intérêts sur avances récupérables et participation aux bénéfices d'exploitation des entreprises en matière de politique générale de l'énergie</v>
      </c>
      <c r="G293" s="108">
        <f>'GLOBAL Ministres '!V374</f>
        <v>0</v>
      </c>
      <c r="H293" s="58"/>
    </row>
    <row r="294" spans="1:8" ht="19.95" customHeight="1" x14ac:dyDescent="0.3">
      <c r="A294" s="133" t="str">
        <f>'GLOBAL Ministres '!A375</f>
        <v>NE</v>
      </c>
      <c r="B294" s="133">
        <f>'GLOBAL Ministres '!G375</f>
        <v>26</v>
      </c>
      <c r="C294" s="124">
        <f>'GLOBAL Ministres '!H375</f>
        <v>10</v>
      </c>
      <c r="D294" s="133" t="str">
        <f>'GLOBAL Ministres '!I375</f>
        <v>92610000</v>
      </c>
      <c r="E294" s="243" t="str">
        <f>'GLOBAL Ministres '!J375</f>
        <v>901.069</v>
      </c>
      <c r="F294" s="27" t="str">
        <f>'GLOBAL Ministres '!N375</f>
        <v>Intérêts sur avances récupérables en matière de logement</v>
      </c>
      <c r="G294" s="108">
        <f>'GLOBAL Ministres '!V375</f>
        <v>0</v>
      </c>
      <c r="H294" s="58"/>
    </row>
    <row r="295" spans="1:8" x14ac:dyDescent="0.3">
      <c r="A295" s="133" t="str">
        <f>'GLOBAL Ministres '!A220</f>
        <v>DE</v>
      </c>
      <c r="B295" s="133">
        <f>'GLOBAL Ministres '!G220</f>
        <v>28</v>
      </c>
      <c r="C295" s="124">
        <f>'GLOBAL Ministres '!H220</f>
        <v>10</v>
      </c>
      <c r="D295" s="133" t="str">
        <f>'GLOBAL Ministres '!I220</f>
        <v>92810000</v>
      </c>
      <c r="E295" s="526" t="str">
        <f>'GLOBAL Ministres '!J220</f>
        <v>901.070</v>
      </c>
      <c r="F295" s="27" t="str">
        <f>'GLOBAL Ministres '!N220</f>
        <v>Recettes en provenance de la Ville de Namur et d'Interparking dans le cadre du projet Grognon</v>
      </c>
      <c r="G295" s="108">
        <f>'GLOBAL Ministres '!V220</f>
        <v>0</v>
      </c>
      <c r="H295" s="58"/>
    </row>
    <row r="296" spans="1:8" x14ac:dyDescent="0.3">
      <c r="A296" s="133" t="str">
        <f>'GLOBAL Ministres '!A221</f>
        <v>DE</v>
      </c>
      <c r="B296" s="133">
        <f>'GLOBAL Ministres '!G221</f>
        <v>28</v>
      </c>
      <c r="C296" s="124">
        <f>'GLOBAL Ministres '!H221</f>
        <v>10</v>
      </c>
      <c r="D296" s="133" t="str">
        <f>'GLOBAL Ministres '!I221</f>
        <v>92810000</v>
      </c>
      <c r="E296" s="243" t="str">
        <f>'GLOBAL Ministres '!J221</f>
        <v>901.071</v>
      </c>
      <c r="F296" s="27" t="str">
        <f>'GLOBAL Ministres '!N221</f>
        <v xml:space="preserve">Redevances liées aux autorisations de voiries </v>
      </c>
      <c r="G296" s="108">
        <f>'GLOBAL Ministres '!V221</f>
        <v>0</v>
      </c>
      <c r="H296" s="517"/>
    </row>
    <row r="297" spans="1:8" ht="19.95" customHeight="1" x14ac:dyDescent="0.3">
      <c r="A297" s="133" t="str">
        <f>'GLOBAL Ministres '!A376</f>
        <v>NE</v>
      </c>
      <c r="B297" s="133">
        <f>'GLOBAL Ministres '!G376</f>
        <v>31</v>
      </c>
      <c r="C297" s="124">
        <f>'GLOBAL Ministres '!H376</f>
        <v>32</v>
      </c>
      <c r="D297" s="133" t="str">
        <f>'GLOBAL Ministres '!I376</f>
        <v>93132000</v>
      </c>
      <c r="E297" s="526" t="str">
        <f>'GLOBAL Ministres '!J376</f>
        <v>924.003</v>
      </c>
      <c r="F297" s="27" t="str">
        <f>'GLOBAL Ministres '!N376</f>
        <v xml:space="preserve">Remboursement de primes et subventions liées à l'organisation des marchés de l'électricité et du gaz et moyens attribués au Fonds en vertu de dispositions légales, réglementaires ou conventionnelles en vue de financer les obligations de service public dans le marché de l'électricité et du gaz - Secteur privé - (recettes affectées au Fonds Energie : AB 089.001, programme 16.089, division organique 16) </v>
      </c>
      <c r="G297" s="108">
        <f>'GLOBAL Ministres '!V376</f>
        <v>0</v>
      </c>
      <c r="H297" s="517"/>
    </row>
    <row r="298" spans="1:8" ht="19.95" customHeight="1" x14ac:dyDescent="0.3">
      <c r="A298" s="133" t="str">
        <f>'GLOBAL Ministres '!A377</f>
        <v>NE</v>
      </c>
      <c r="B298" s="133">
        <f>'GLOBAL Ministres '!G377</f>
        <v>32</v>
      </c>
      <c r="C298" s="125">
        <f>'GLOBAL Ministres '!H377</f>
        <v>0</v>
      </c>
      <c r="D298" s="133" t="str">
        <f>'GLOBAL Ministres '!I377</f>
        <v>93200000</v>
      </c>
      <c r="E298" s="243" t="str">
        <f>'GLOBAL Ministres '!J377</f>
        <v>901.167</v>
      </c>
      <c r="F298" s="27" t="str">
        <f>'GLOBAL Ministres '!N377</f>
        <v>Remboursement de subventions accordées à des ASBL </v>
      </c>
      <c r="G298" s="108">
        <f>'GLOBAL Ministres '!V377</f>
        <v>0</v>
      </c>
      <c r="H298" s="517"/>
    </row>
    <row r="299" spans="1:8" x14ac:dyDescent="0.3">
      <c r="A299" s="133" t="str">
        <f>'GLOBAL Ministres '!A378</f>
        <v>NE</v>
      </c>
      <c r="B299" s="133">
        <f>'GLOBAL Ministres '!G378</f>
        <v>34</v>
      </c>
      <c r="C299" s="125">
        <f>'GLOBAL Ministres '!H378</f>
        <v>41</v>
      </c>
      <c r="D299" s="133" t="str">
        <f>'GLOBAL Ministres '!I378</f>
        <v>93441000</v>
      </c>
      <c r="E299" s="243" t="str">
        <f>'GLOBAL Ministres '!J378</f>
        <v>901.168</v>
      </c>
      <c r="F299" s="27" t="str">
        <f>'GLOBAL Ministres '!N378</f>
        <v>Remboursement des aides au logement accordées aux particuliers </v>
      </c>
      <c r="G299" s="108">
        <f>'GLOBAL Ministres '!V378</f>
        <v>0</v>
      </c>
      <c r="H299" s="517"/>
    </row>
    <row r="300" spans="1:8" x14ac:dyDescent="0.3">
      <c r="A300" s="133" t="str">
        <f>'GLOBAL Ministres '!A379</f>
        <v>NE</v>
      </c>
      <c r="B300" s="133">
        <f>'GLOBAL Ministres '!G379</f>
        <v>34</v>
      </c>
      <c r="C300" s="124">
        <f>'GLOBAL Ministres '!H379</f>
        <v>41</v>
      </c>
      <c r="D300" s="133" t="str">
        <f>'GLOBAL Ministres '!I379</f>
        <v>93441000</v>
      </c>
      <c r="E300" s="243" t="str">
        <f>'GLOBAL Ministres '!J379</f>
        <v>901.169</v>
      </c>
      <c r="F300" s="27" t="str">
        <f>'GLOBAL Ministres '!N379</f>
        <v>Remboursement des aides au logement accordées aux particuliers en région de langue allemande </v>
      </c>
      <c r="G300" s="108">
        <f>'GLOBAL Ministres '!V379</f>
        <v>0</v>
      </c>
      <c r="H300" s="517"/>
    </row>
    <row r="301" spans="1:8" ht="28.8" x14ac:dyDescent="0.3">
      <c r="A301" s="133" t="str">
        <f>'GLOBAL Ministres '!A380</f>
        <v>NE</v>
      </c>
      <c r="B301" s="133">
        <f>'GLOBAL Ministres '!G380</f>
        <v>36</v>
      </c>
      <c r="C301" s="124">
        <f>'GLOBAL Ministres '!H380</f>
        <v>90</v>
      </c>
      <c r="D301" s="133" t="str">
        <f>'GLOBAL Ministres '!I380</f>
        <v>93690000</v>
      </c>
      <c r="E301" s="243" t="str">
        <f>'GLOBAL Ministres '!J380</f>
        <v>901.073</v>
      </c>
      <c r="F301" s="27" t="str">
        <f>'GLOBAL Ministres '!N380</f>
        <v>Recettes résultant des amendes administratives perçues en vertu des articles 200bis et 200ter du Code wallon du Logement et de l'Habitat durable</v>
      </c>
      <c r="G301" s="108">
        <f>'GLOBAL Ministres '!V380</f>
        <v>0</v>
      </c>
      <c r="H301" s="517"/>
    </row>
    <row r="302" spans="1:8" x14ac:dyDescent="0.3">
      <c r="A302" s="133" t="str">
        <f>'GLOBAL Ministres '!A223</f>
        <v>DE</v>
      </c>
      <c r="B302" s="133">
        <f>'GLOBAL Ministres '!G381</f>
        <v>38</v>
      </c>
      <c r="C302" s="124">
        <f>'GLOBAL Ministres '!H381</f>
        <v>10</v>
      </c>
      <c r="D302" s="133" t="str">
        <f>'GLOBAL Ministres '!I223</f>
        <v>93810000</v>
      </c>
      <c r="E302" s="526" t="str">
        <f>'GLOBAL Ministres '!J223</f>
        <v>901.157</v>
      </c>
      <c r="F302" s="27" t="str">
        <f>'GLOBAL Ministres '!N223</f>
        <v>Transferts de revenus des entreprises - Amendes transactionnelles CoDT aux entreprises</v>
      </c>
      <c r="G302" s="108">
        <f>'GLOBAL Ministres '!V223</f>
        <v>0</v>
      </c>
      <c r="H302" s="517"/>
    </row>
    <row r="303" spans="1:8" ht="64.95" customHeight="1" x14ac:dyDescent="0.3">
      <c r="A303" s="133" t="str">
        <f>'GLOBAL Ministres '!A382</f>
        <v>NE</v>
      </c>
      <c r="B303" s="133">
        <f>'GLOBAL Ministres '!G382</f>
        <v>38</v>
      </c>
      <c r="C303" s="124">
        <f>'GLOBAL Ministres '!H382</f>
        <v>10</v>
      </c>
      <c r="D303" s="133">
        <f>'GLOBAL Ministres '!I382</f>
        <v>93810000</v>
      </c>
      <c r="E303" s="526" t="str">
        <f>'GLOBAL Ministres '!J382</f>
        <v>901.292</v>
      </c>
      <c r="F303" s="27" t="str">
        <f>'GLOBAL Ministres '!N382</f>
        <v>Recettes résultant des amendes administratives visées à l’article 13ter du Code wallon du Logement et de l'Habitat durable ainsi que des sanctions visées à l’article 190,§3 et 200 bis du même Code - Amendes aux entreprises</v>
      </c>
      <c r="G303" s="108">
        <f>'GLOBAL Ministres '!V382</f>
        <v>0</v>
      </c>
      <c r="H303" s="517"/>
    </row>
    <row r="304" spans="1:8" ht="57.6" x14ac:dyDescent="0.3">
      <c r="A304" s="133" t="str">
        <f>'GLOBAL Ministres '!A383</f>
        <v>NE</v>
      </c>
      <c r="B304" s="133">
        <f>'GLOBAL Ministres '!G383</f>
        <v>38</v>
      </c>
      <c r="C304" s="124">
        <f>'GLOBAL Ministres '!H383</f>
        <v>10</v>
      </c>
      <c r="D304" s="133" t="str">
        <f>'GLOBAL Ministres '!I383</f>
        <v>93810000</v>
      </c>
      <c r="E304" s="243" t="str">
        <f>'GLOBAL Ministres '!J383</f>
        <v>924.001</v>
      </c>
      <c r="F304" s="27" t="str">
        <f>'GLOBAL Ministres '!N383</f>
        <v>Produit de diverses amendes liées à l'organisation des marchés de l'électricité et du gaz et moyens attribués au Fonds en vertu de dispositions légales, réglementaires ou conventionnelles en vue de financer les obligations de service public dans le marché de l'électricité et du gaz - Transfert de revenus des entreprises - (recettes affectées au Fonds Energie : AB 089.001, programme 16.089, division organique 16)</v>
      </c>
      <c r="G304" s="108">
        <f>'GLOBAL Ministres '!V383</f>
        <v>0</v>
      </c>
      <c r="H304" s="517"/>
    </row>
    <row r="305" spans="1:8" s="361" customFormat="1" ht="19.95" customHeight="1" x14ac:dyDescent="0.3">
      <c r="A305" s="133" t="str">
        <f>'GLOBAL Ministres '!A384</f>
        <v>NE</v>
      </c>
      <c r="B305" s="133">
        <f>'GLOBAL Ministres '!G384</f>
        <v>38</v>
      </c>
      <c r="C305" s="124">
        <f>'GLOBAL Ministres '!H384</f>
        <v>10</v>
      </c>
      <c r="D305" s="133" t="str">
        <f>'GLOBAL Ministres '!I384</f>
        <v>93810000</v>
      </c>
      <c r="E305" s="243" t="str">
        <f>'GLOBAL Ministres '!J384</f>
        <v>924.002</v>
      </c>
      <c r="F305" s="27" t="str">
        <f>'GLOBAL Ministres '!N384</f>
        <v>Produit de diverses redevances liées à l'organisation des marchés de l'électricité et du gaz et moyens attribués au Fonds en vertu de dispositions légales, réglementaires ou conventionnelles en vue de financer les obligations de service public dans le marché de l'électricité et du gaz - Transfert de revenus des entreprises - (recettes affectées au Fonds Energie : AB 089.001, programme 16.089, division organique 16)</v>
      </c>
      <c r="G305" s="108">
        <f>'GLOBAL Ministres '!V384</f>
        <v>0</v>
      </c>
      <c r="H305" s="517"/>
    </row>
    <row r="306" spans="1:8" s="361" customFormat="1" x14ac:dyDescent="0.3">
      <c r="A306" s="133" t="str">
        <f>'GLOBAL Ministres '!A385</f>
        <v>NE</v>
      </c>
      <c r="B306" s="133">
        <f>'GLOBAL Ministres '!G385</f>
        <v>38</v>
      </c>
      <c r="C306" s="124">
        <f>'GLOBAL Ministres '!H385</f>
        <v>30</v>
      </c>
      <c r="D306" s="133" t="str">
        <f>'GLOBAL Ministres '!I385</f>
        <v>93830000</v>
      </c>
      <c r="E306" s="243" t="str">
        <f>'GLOBAL Ministres '!J385</f>
        <v>901.111</v>
      </c>
      <c r="F306" s="27" t="str">
        <f>'GLOBAL Ministres '!N385</f>
        <v>Participation bénéficiaire versée à la Région par l'organisme qui couvre l'assurance contre le risque de perte de revenus</v>
      </c>
      <c r="G306" s="108">
        <f>'GLOBAL Ministres '!V385</f>
        <v>0</v>
      </c>
      <c r="H306" s="517"/>
    </row>
    <row r="307" spans="1:8" x14ac:dyDescent="0.3">
      <c r="A307" s="133" t="str">
        <f>'GLOBAL Ministres '!A224</f>
        <v>DE</v>
      </c>
      <c r="B307" s="134">
        <f>'GLOBAL Ministres '!G224</f>
        <v>38</v>
      </c>
      <c r="C307" s="125">
        <f>'GLOBAL Ministres '!H224</f>
        <v>50</v>
      </c>
      <c r="D307" s="133" t="str">
        <f>'GLOBAL Ministres '!I224</f>
        <v>93850000</v>
      </c>
      <c r="E307" s="243" t="str">
        <f>'GLOBAL Ministres '!J224</f>
        <v>901.158</v>
      </c>
      <c r="F307" s="27" t="str">
        <f>'GLOBAL Ministres '!N224</f>
        <v>Transferts de revenus des ménages - Amendes transactionnelles CoDT aux ménages</v>
      </c>
      <c r="G307" s="108">
        <f>'GLOBAL Ministres '!V224</f>
        <v>0</v>
      </c>
      <c r="H307" s="517"/>
    </row>
    <row r="308" spans="1:8" ht="34.950000000000003" customHeight="1" x14ac:dyDescent="0.3">
      <c r="A308" s="133" t="str">
        <f>'GLOBAL Ministres '!A386</f>
        <v>NE</v>
      </c>
      <c r="B308" s="134">
        <f>'GLOBAL Ministres '!G225</f>
        <v>38</v>
      </c>
      <c r="C308" s="125">
        <f>'GLOBAL Ministres '!H225</f>
        <v>10</v>
      </c>
      <c r="D308" s="133" t="str">
        <f>'GLOBAL Ministres '!I386</f>
        <v>93850000</v>
      </c>
      <c r="E308" s="241" t="str">
        <f>'GLOBAL Ministres '!J386</f>
        <v>901.290</v>
      </c>
      <c r="F308" s="27" t="str">
        <f>'GLOBAL Ministres '!N386</f>
        <v>Recettes résultant des amendes administratives visées à l’article 13ter du Code wallon du Logement et de l'Habitat durable ainsi que des sanctions visées à l’article 190,§3 et 200 bis du même Code - Amendes aux ménages</v>
      </c>
      <c r="G308" s="108">
        <f>'GLOBAL Ministres '!V386</f>
        <v>0</v>
      </c>
      <c r="H308" s="517"/>
    </row>
    <row r="309" spans="1:8" ht="19.95" customHeight="1" x14ac:dyDescent="0.3">
      <c r="A309" s="133" t="str">
        <f>'GLOBAL Ministres '!A388</f>
        <v>NE</v>
      </c>
      <c r="B309" s="133">
        <f>'GLOBAL Ministres '!G388</f>
        <v>41</v>
      </c>
      <c r="C309" s="124">
        <f>'GLOBAL Ministres '!H388</f>
        <v>40</v>
      </c>
      <c r="D309" s="133">
        <f>'GLOBAL Ministres '!I388</f>
        <v>94140000</v>
      </c>
      <c r="E309" s="243" t="str">
        <f>'GLOBAL Ministres '!J388</f>
        <v>924.004</v>
      </c>
      <c r="F309" s="27" t="str">
        <f>'GLOBAL Ministres '!N388</f>
        <v>Récupération de dotations de la CWAPE (recettes affectées au Fonds Energie : AB 089.001, programme 16.089, division organique 16)</v>
      </c>
      <c r="G309" s="108">
        <f>'GLOBAL Ministres '!V388</f>
        <v>0</v>
      </c>
      <c r="H309" s="517"/>
    </row>
    <row r="310" spans="1:8" ht="28.8" x14ac:dyDescent="0.3">
      <c r="A310" s="133" t="str">
        <f>'GLOBAL Ministres '!A389</f>
        <v>NE</v>
      </c>
      <c r="B310" s="133">
        <f>'GLOBAL Ministres '!G389</f>
        <v>43</v>
      </c>
      <c r="C310" s="124">
        <f>'GLOBAL Ministres '!H389</f>
        <v>21</v>
      </c>
      <c r="D310" s="133">
        <f>'GLOBAL Ministres '!I389</f>
        <v>94321000</v>
      </c>
      <c r="E310" s="243" t="str">
        <f>'GLOBAL Ministres '!J389</f>
        <v>924.005</v>
      </c>
      <c r="F310" s="27" t="str">
        <f>'GLOBAL Ministres '!N389</f>
        <v>Récupération de subventions aux administrations publiques locales (recettes affectées au Fonds Energie : AB 089.001, programme 16.089, division organique 16)</v>
      </c>
      <c r="G310" s="108">
        <f>'GLOBAL Ministres '!V389</f>
        <v>0</v>
      </c>
      <c r="H310" s="517"/>
    </row>
    <row r="311" spans="1:8" ht="19.95" customHeight="1" x14ac:dyDescent="0.3">
      <c r="A311" s="133" t="str">
        <f>'GLOBAL Ministres '!A391</f>
        <v>NE</v>
      </c>
      <c r="B311" s="133">
        <f>'GLOBAL Ministres '!G391</f>
        <v>49</v>
      </c>
      <c r="C311" s="124">
        <f>'GLOBAL Ministres '!H391</f>
        <v>26</v>
      </c>
      <c r="D311" s="133" t="str">
        <f>'GLOBAL Ministres '!I391</f>
        <v>94926000</v>
      </c>
      <c r="E311" s="526" t="str">
        <f>'GLOBAL Ministres '!J391</f>
        <v>901.171</v>
      </c>
      <c r="F311" s="27" t="str">
        <f>'GLOBAL Ministres '!N391</f>
        <v>Remboursement des prestations effectuées pour compte de la Communauté germanophone </v>
      </c>
      <c r="G311" s="604">
        <f>'GLOBAL Ministres '!V391</f>
        <v>0</v>
      </c>
      <c r="H311" s="522"/>
    </row>
    <row r="312" spans="1:8" ht="19.95" customHeight="1" x14ac:dyDescent="0.3">
      <c r="A312" s="67"/>
      <c r="B312" s="132"/>
      <c r="C312" s="123"/>
      <c r="D312" s="132"/>
      <c r="E312" s="240"/>
      <c r="F312" s="3"/>
      <c r="G312" s="108"/>
      <c r="H312" s="528"/>
    </row>
    <row r="313" spans="1:8" ht="18" customHeight="1" x14ac:dyDescent="0.3">
      <c r="A313" s="67"/>
      <c r="B313" s="132"/>
      <c r="C313" s="123"/>
      <c r="D313" s="132"/>
      <c r="E313" s="240"/>
      <c r="F313" s="6" t="s">
        <v>12</v>
      </c>
      <c r="G313" s="95"/>
      <c r="H313" s="520">
        <f>SUM(G293:G311)</f>
        <v>0</v>
      </c>
    </row>
    <row r="314" spans="1:8" ht="34.950000000000003" customHeight="1" x14ac:dyDescent="0.3">
      <c r="A314" s="67"/>
      <c r="B314" s="132"/>
      <c r="C314" s="123"/>
      <c r="D314" s="132"/>
      <c r="E314" s="240"/>
      <c r="F314" s="6" t="s">
        <v>10</v>
      </c>
      <c r="G314" s="95"/>
      <c r="H314" s="520">
        <f>G297+G304+G305+G309+G310</f>
        <v>0</v>
      </c>
    </row>
    <row r="315" spans="1:8" x14ac:dyDescent="0.3">
      <c r="A315" s="67"/>
      <c r="B315" s="132"/>
      <c r="C315" s="123"/>
      <c r="D315" s="132"/>
      <c r="E315" s="240"/>
      <c r="F315" s="3"/>
      <c r="G315" s="108"/>
      <c r="H315" s="58"/>
    </row>
    <row r="316" spans="1:8" ht="31.2" customHeight="1" thickBot="1" x14ac:dyDescent="0.35">
      <c r="A316" s="69"/>
      <c r="B316" s="135"/>
      <c r="C316" s="126"/>
      <c r="D316" s="135"/>
      <c r="E316" s="246"/>
      <c r="F316" s="620" t="s">
        <v>25</v>
      </c>
      <c r="G316" s="591"/>
      <c r="H316" s="587"/>
    </row>
    <row r="317" spans="1:8" x14ac:dyDescent="0.3">
      <c r="A317" s="67"/>
      <c r="B317" s="132"/>
      <c r="C317" s="123"/>
      <c r="D317" s="132"/>
      <c r="E317" s="240"/>
      <c r="F317" s="3"/>
      <c r="G317" s="108"/>
      <c r="H317" s="517"/>
    </row>
    <row r="318" spans="1:8" ht="19.95" customHeight="1" x14ac:dyDescent="0.3">
      <c r="A318" s="133" t="str">
        <f>'GLOBAL Ministres '!A225</f>
        <v>DE</v>
      </c>
      <c r="B318" s="133">
        <f>'GLOBAL Ministres '!G225</f>
        <v>38</v>
      </c>
      <c r="C318" s="124">
        <f>'GLOBAL Ministres '!H225</f>
        <v>10</v>
      </c>
      <c r="D318" s="133">
        <f>'GLOBAL Ministres '!I225</f>
        <v>93810000</v>
      </c>
      <c r="E318" s="241" t="str">
        <f>'GLOBAL Ministres '!J225</f>
        <v>901.280</v>
      </c>
      <c r="F318" s="27" t="str">
        <f>'GLOBAL Ministres '!N225</f>
        <v>Contribution des opérateurs de télécommunication aux initiatives locales favorables au renforcement de la digitalisation en Région wallonne (Accord top III)</v>
      </c>
      <c r="G318" s="108">
        <f>'GLOBAL Ministres '!V225</f>
        <v>0</v>
      </c>
      <c r="H318" s="573"/>
    </row>
    <row r="319" spans="1:8" ht="19.95" customHeight="1" x14ac:dyDescent="0.3">
      <c r="A319" s="67"/>
      <c r="B319" s="132"/>
      <c r="C319" s="123"/>
      <c r="D319" s="132"/>
      <c r="E319" s="240"/>
      <c r="F319" s="3"/>
      <c r="G319" s="525"/>
      <c r="H319" s="518"/>
    </row>
    <row r="320" spans="1:8" ht="19.5" customHeight="1" x14ac:dyDescent="0.3">
      <c r="A320" s="67"/>
      <c r="B320" s="132"/>
      <c r="C320" s="123"/>
      <c r="D320" s="132"/>
      <c r="E320" s="240"/>
      <c r="F320" s="6" t="s">
        <v>19</v>
      </c>
      <c r="G320" s="95"/>
      <c r="H320" s="520">
        <f>SUM(G318:G318)</f>
        <v>0</v>
      </c>
    </row>
    <row r="321" spans="1:8" ht="34.950000000000003" customHeight="1" x14ac:dyDescent="0.3">
      <c r="A321" s="67"/>
      <c r="B321" s="132"/>
      <c r="C321" s="123"/>
      <c r="D321" s="132"/>
      <c r="E321" s="240"/>
      <c r="F321" s="6" t="s">
        <v>10</v>
      </c>
      <c r="G321" s="95"/>
      <c r="H321" s="535">
        <v>0</v>
      </c>
    </row>
    <row r="322" spans="1:8" ht="30" customHeight="1" x14ac:dyDescent="0.3">
      <c r="A322" s="67"/>
      <c r="B322" s="132"/>
      <c r="C322" s="123"/>
      <c r="D322" s="132"/>
      <c r="E322" s="240"/>
      <c r="F322" s="3"/>
      <c r="G322" s="94"/>
      <c r="H322" s="58"/>
    </row>
    <row r="323" spans="1:8" ht="18" customHeight="1" x14ac:dyDescent="0.3">
      <c r="A323" s="67"/>
      <c r="B323" s="132"/>
      <c r="C323" s="123"/>
      <c r="D323" s="132"/>
      <c r="E323" s="240"/>
      <c r="F323" s="33" t="s">
        <v>26</v>
      </c>
      <c r="G323" s="94"/>
      <c r="H323" s="58"/>
    </row>
    <row r="324" spans="1:8" ht="19.95" customHeight="1" x14ac:dyDescent="0.3">
      <c r="A324" s="67"/>
      <c r="B324" s="132"/>
      <c r="C324" s="123"/>
      <c r="D324" s="132"/>
      <c r="E324" s="240"/>
      <c r="F324" s="3"/>
      <c r="G324" s="94"/>
      <c r="H324" s="58"/>
    </row>
    <row r="325" spans="1:8" ht="19.95" customHeight="1" x14ac:dyDescent="0.3">
      <c r="A325" s="133" t="str">
        <f>'GLOBAL Ministres '!A244</f>
        <v>JE</v>
      </c>
      <c r="B325" s="133">
        <f>'GLOBAL Ministres '!G244</f>
        <v>16</v>
      </c>
      <c r="C325" s="124">
        <f>'GLOBAL Ministres '!H244</f>
        <v>11</v>
      </c>
      <c r="D325" s="133" t="str">
        <f>'GLOBAL Ministres '!I244</f>
        <v>91611000</v>
      </c>
      <c r="E325" s="243" t="str">
        <f>'GLOBAL Ministres '!J244</f>
        <v>901.080</v>
      </c>
      <c r="F325" s="27" t="str">
        <f>'GLOBAL Ministres '!N244</f>
        <v xml:space="preserve">Location de bâtiments industriels </v>
      </c>
      <c r="G325" s="108">
        <f>'GLOBAL Ministres '!V244</f>
        <v>0</v>
      </c>
      <c r="H325" s="58"/>
    </row>
    <row r="326" spans="1:8" ht="28.8" x14ac:dyDescent="0.3">
      <c r="A326" s="133" t="str">
        <f>'GLOBAL Ministres '!A245</f>
        <v>JE</v>
      </c>
      <c r="B326" s="133">
        <f>'GLOBAL Ministres '!G245</f>
        <v>16</v>
      </c>
      <c r="C326" s="124">
        <f>'GLOBAL Ministres '!H245</f>
        <v>12</v>
      </c>
      <c r="D326" s="133" t="str">
        <f>'GLOBAL Ministres '!I245</f>
        <v>91612000</v>
      </c>
      <c r="E326" s="243" t="str">
        <f>'GLOBAL Ministres '!J245</f>
        <v>901.133</v>
      </c>
      <c r="F326" s="27" t="str">
        <f>'GLOBAL Ministres '!N245</f>
        <v xml:space="preserve">Produits des droits  d'inscription au jury central  permettant l'accès à la profession pour les professions réglementées 
</v>
      </c>
      <c r="G326" s="108">
        <f>'GLOBAL Ministres '!V245</f>
        <v>0</v>
      </c>
      <c r="H326" s="517"/>
    </row>
    <row r="327" spans="1:8" ht="34.950000000000003" customHeight="1" x14ac:dyDescent="0.3">
      <c r="A327" s="133" t="str">
        <f>'GLOBAL Ministres '!A246</f>
        <v>JE</v>
      </c>
      <c r="B327" s="133">
        <f>'GLOBAL Ministres '!G246</f>
        <v>16</v>
      </c>
      <c r="C327" s="124">
        <f>'GLOBAL Ministres '!H246</f>
        <v>12</v>
      </c>
      <c r="D327" s="133" t="str">
        <f>'GLOBAL Ministres '!I246</f>
        <v>91612000</v>
      </c>
      <c r="E327" s="243" t="str">
        <f>'GLOBAL Ministres '!J246</f>
        <v>901.134</v>
      </c>
      <c r="F327" s="27" t="str">
        <f>'GLOBAL Ministres '!N246</f>
        <v xml:space="preserve">Produits des droits d'inscription en provenance des guichets d'entreprises agréés </v>
      </c>
      <c r="G327" s="108">
        <f>'GLOBAL Ministres '!V246</f>
        <v>0</v>
      </c>
      <c r="H327" s="58"/>
    </row>
    <row r="328" spans="1:8" ht="43.2" x14ac:dyDescent="0.3">
      <c r="A328" s="133" t="str">
        <f>'GLOBAL Ministres '!A247</f>
        <v>JE</v>
      </c>
      <c r="B328" s="133">
        <f>'GLOBAL Ministres '!G247</f>
        <v>16</v>
      </c>
      <c r="C328" s="124">
        <f>'GLOBAL Ministres '!H247</f>
        <v>20</v>
      </c>
      <c r="D328" s="133" t="str">
        <f>'GLOBAL Ministres '!I247</f>
        <v>91620000</v>
      </c>
      <c r="E328" s="243" t="str">
        <f>'GLOBAL Ministres '!J247</f>
        <v>928.007</v>
      </c>
      <c r="F328" s="27" t="str">
        <f>'GLOBAL Ministres '!N247</f>
        <v>Recettes perçues en application du décret du 3 juillet 2008 destiné au soutien de la recherche, du développement et de l'innovation en Wallonie - Produits d'enquêtes réalisées pour compte de tiers (recettes affectées au Fonds destiné au soutien de la Recherche, du développement et de l'innovation : AB 118.001, programme 18.118, division organique 18)</v>
      </c>
      <c r="G328" s="108">
        <f>'GLOBAL Ministres '!V247</f>
        <v>0</v>
      </c>
      <c r="H328" s="58"/>
    </row>
    <row r="329" spans="1:8" ht="19.95" customHeight="1" x14ac:dyDescent="0.3">
      <c r="A329" s="133" t="str">
        <f>'GLOBAL Ministres '!A248</f>
        <v>JE</v>
      </c>
      <c r="B329" s="133">
        <f>'GLOBAL Ministres '!G248</f>
        <v>26</v>
      </c>
      <c r="C329" s="124">
        <f>'GLOBAL Ministres '!H248</f>
        <v>10</v>
      </c>
      <c r="D329" s="133" t="str">
        <f>'GLOBAL Ministres '!I248</f>
        <v>92610000</v>
      </c>
      <c r="E329" s="243" t="str">
        <f>'GLOBAL Ministres '!J248</f>
        <v>901.081</v>
      </c>
      <c r="F329" s="27" t="str">
        <f>'GLOBAL Ministres '!N248</f>
        <v>Intérêts résultant de l'octroi d'avances récupérables et de prêts obligataires à des entreprises dans le cadre de leur développement et de leur restructuration</v>
      </c>
      <c r="G329" s="108">
        <f>'GLOBAL Ministres '!V248</f>
        <v>0</v>
      </c>
      <c r="H329" s="517"/>
    </row>
    <row r="330" spans="1:8" ht="43.2" x14ac:dyDescent="0.3">
      <c r="A330" s="133" t="str">
        <f>'GLOBAL Ministres '!A249</f>
        <v>JE</v>
      </c>
      <c r="B330" s="133">
        <f>'GLOBAL Ministres '!G249</f>
        <v>26</v>
      </c>
      <c r="C330" s="124">
        <f>'GLOBAL Ministres '!H249</f>
        <v>10</v>
      </c>
      <c r="D330" s="133" t="str">
        <f>'GLOBAL Ministres '!I249</f>
        <v>92610000</v>
      </c>
      <c r="E330" s="243" t="str">
        <f>'GLOBAL Ministres '!J249</f>
        <v>928.008</v>
      </c>
      <c r="F330" s="27" t="str">
        <f>'GLOBAL Ministres '!N249</f>
        <v>Recettes perçues en application du décret du 3 juillet 2008 destiné au soutien de la recherche, du développement et de l'innovation en Wallonie - Intérêts liés au remboursement des avances récupérables (recettes affectées au Fonds destiné au soutien de la Recherche, du développement et de l'innovation : AB 118.001, programme 18.118, division organique 18)</v>
      </c>
      <c r="G330" s="108">
        <f>'GLOBAL Ministres '!V249</f>
        <v>0</v>
      </c>
      <c r="H330" s="58"/>
    </row>
    <row r="331" spans="1:8" ht="19.95" customHeight="1" x14ac:dyDescent="0.3">
      <c r="A331" s="133" t="str">
        <f>'GLOBAL Ministres '!A250</f>
        <v>JE</v>
      </c>
      <c r="B331" s="133">
        <f>'GLOBAL Ministres '!G250</f>
        <v>28</v>
      </c>
      <c r="C331" s="124">
        <f>'GLOBAL Ministres '!H250</f>
        <v>20</v>
      </c>
      <c r="D331" s="133" t="str">
        <f>'GLOBAL Ministres '!I250</f>
        <v>92820000</v>
      </c>
      <c r="E331" s="243" t="str">
        <f>'GLOBAL Ministres '!J250</f>
        <v>901.083</v>
      </c>
      <c r="F331" s="27" t="str">
        <f>'GLOBAL Ministres '!N250</f>
        <v>Participation aux bénéfices d'exploitation d'entreprises publiques ou privées</v>
      </c>
      <c r="G331" s="108">
        <f>'GLOBAL Ministres '!V250</f>
        <v>0</v>
      </c>
      <c r="H331" s="517"/>
    </row>
    <row r="332" spans="1:8" ht="62.25" customHeight="1" x14ac:dyDescent="0.3">
      <c r="A332" s="133" t="str">
        <f>'GLOBAL Ministres '!A251</f>
        <v>JE</v>
      </c>
      <c r="B332" s="133">
        <f>'GLOBAL Ministres '!G251</f>
        <v>31</v>
      </c>
      <c r="C332" s="124">
        <f>'GLOBAL Ministres '!H251</f>
        <v>22</v>
      </c>
      <c r="D332" s="133">
        <f>'GLOBAL Ministres '!I251</f>
        <v>93122000</v>
      </c>
      <c r="E332" s="243" t="str">
        <f>'GLOBAL Ministres '!J251</f>
        <v>928.009</v>
      </c>
      <c r="F332" s="27" t="str">
        <f>'GLOBAL Ministres '!N251</f>
        <v>Recettes perçues en application du décret du 3 juillet 2008 destiné au soutien de la recherche, du développement et de l'innovation en Wallonie -  Remboursements de subventions en provenance des entreprises publiques (recettes affectées au Fonds destiné au soutien de la Recherche, du développement et de l'innovation : AB 118.001, programme 18.118, division organique 18)</v>
      </c>
      <c r="G332" s="108">
        <f>'GLOBAL Ministres '!V251</f>
        <v>0</v>
      </c>
      <c r="H332" s="517"/>
    </row>
    <row r="333" spans="1:8" ht="19.95" customHeight="1" x14ac:dyDescent="0.3">
      <c r="A333" s="133" t="str">
        <f>'GLOBAL Ministres '!A252</f>
        <v>JE</v>
      </c>
      <c r="B333" s="133">
        <f>'GLOBAL Ministres '!G252</f>
        <v>31</v>
      </c>
      <c r="C333" s="124">
        <f>'GLOBAL Ministres '!H252</f>
        <v>32</v>
      </c>
      <c r="D333" s="133" t="str">
        <f>'GLOBAL Ministres '!I252</f>
        <v>93132000</v>
      </c>
      <c r="E333" s="243" t="str">
        <f>'GLOBAL Ministres '!J252</f>
        <v>901.084</v>
      </c>
      <c r="F333" s="27" t="str">
        <f>'GLOBAL Ministres '!N252</f>
        <v>Récupération sur créances et contentieux - Entreprises</v>
      </c>
      <c r="G333" s="108">
        <f>'GLOBAL Ministres '!V252</f>
        <v>0</v>
      </c>
      <c r="H333" s="517"/>
    </row>
    <row r="334" spans="1:8" ht="19.95" customHeight="1" x14ac:dyDescent="0.3">
      <c r="A334" s="133" t="str">
        <f>'GLOBAL Ministres '!A253</f>
        <v>JE</v>
      </c>
      <c r="B334" s="133">
        <f>'GLOBAL Ministres '!G253</f>
        <v>31</v>
      </c>
      <c r="C334" s="124">
        <f>'GLOBAL Ministres '!H253</f>
        <v>32</v>
      </c>
      <c r="D334" s="133" t="str">
        <f>'GLOBAL Ministres '!I253</f>
        <v>93132000</v>
      </c>
      <c r="E334" s="243" t="str">
        <f>'GLOBAL Ministres '!J253</f>
        <v>901.087</v>
      </c>
      <c r="F334" s="27" t="str">
        <f>'GLOBAL Ministres '!N253</f>
        <v>Récupération de primes d'emploi sur base de la loi du 4 août 1978 et du décret du 25 juin 1992 modifiant la loi du 4 août 1978 de réorientation économique et récupération d'indus APE</v>
      </c>
      <c r="G334" s="108">
        <f>'GLOBAL Ministres '!V253</f>
        <v>0</v>
      </c>
      <c r="H334" s="517"/>
    </row>
    <row r="335" spans="1:8" x14ac:dyDescent="0.3">
      <c r="A335" s="133" t="str">
        <f>'GLOBAL Ministres '!A254</f>
        <v>JE</v>
      </c>
      <c r="B335" s="133">
        <f>'GLOBAL Ministres '!G254</f>
        <v>31</v>
      </c>
      <c r="C335" s="124">
        <f>'GLOBAL Ministres '!H254</f>
        <v>32</v>
      </c>
      <c r="D335" s="133" t="str">
        <f>'GLOBAL Ministres '!I254</f>
        <v>93132000</v>
      </c>
      <c r="E335" s="243" t="str">
        <f>'GLOBAL Ministres '!J254</f>
        <v>901.130</v>
      </c>
      <c r="F335" s="27" t="str">
        <f>'GLOBAL Ministres '!N254</f>
        <v>Indemnités compensatoires COVID-19</v>
      </c>
      <c r="G335" s="108">
        <f>'GLOBAL Ministres '!V254</f>
        <v>0</v>
      </c>
      <c r="H335" s="517"/>
    </row>
    <row r="336" spans="1:8" ht="19.95" customHeight="1" x14ac:dyDescent="0.3">
      <c r="A336" s="133" t="str">
        <f>'GLOBAL Ministres '!A255</f>
        <v>JE</v>
      </c>
      <c r="B336" s="133">
        <f>'GLOBAL Ministres '!G255</f>
        <v>31</v>
      </c>
      <c r="C336" s="124">
        <f>'GLOBAL Ministres '!H255</f>
        <v>32</v>
      </c>
      <c r="D336" s="133" t="str">
        <f>'GLOBAL Ministres '!I255</f>
        <v>93132000</v>
      </c>
      <c r="E336" s="243" t="str">
        <f>'GLOBAL Ministres '!J255</f>
        <v>901.217</v>
      </c>
      <c r="F336" s="27" t="str">
        <f>'GLOBAL Ministres '!N255</f>
        <v>Récupération d'indemnités COVID-19 - Entreprises Personnes morales</v>
      </c>
      <c r="G336" s="108">
        <f>'GLOBAL Ministres '!V255</f>
        <v>0</v>
      </c>
      <c r="H336" s="517"/>
    </row>
    <row r="337" spans="1:8" ht="64.95" customHeight="1" x14ac:dyDescent="0.3">
      <c r="A337" s="133" t="str">
        <f>'GLOBAL Ministres '!A256</f>
        <v>JE</v>
      </c>
      <c r="B337" s="133">
        <f>'GLOBAL Ministres '!G256</f>
        <v>31</v>
      </c>
      <c r="C337" s="124">
        <f>'GLOBAL Ministres '!H256</f>
        <v>32</v>
      </c>
      <c r="D337" s="133" t="str">
        <f>'GLOBAL Ministres '!I256</f>
        <v>93132000</v>
      </c>
      <c r="E337" s="243" t="str">
        <f>'GLOBAL Ministres '!J256</f>
        <v>928.003</v>
      </c>
      <c r="F337" s="27" t="str">
        <f>'GLOBAL Ministres '!N256</f>
        <v>Recettes perçues en application du décret du 3 juillet 2008 destiné au soutien de la recherche, du développement et de l'innovation en Wallonie - Remboursement de subventions -  Secteur privé (recettes affectées au Fonds destiné au soutien de la Recherche, du développement et de l'innovation : AB 118.001, programme 18.118, division organique 18)</v>
      </c>
      <c r="G337" s="108">
        <f>'GLOBAL Ministres '!V256</f>
        <v>0</v>
      </c>
      <c r="H337" s="517"/>
    </row>
    <row r="338" spans="1:8" ht="19.95" customHeight="1" x14ac:dyDescent="0.3">
      <c r="A338" s="133" t="str">
        <f>'GLOBAL Ministres '!A257</f>
        <v>JE</v>
      </c>
      <c r="B338" s="133">
        <f>'GLOBAL Ministres '!G257</f>
        <v>33</v>
      </c>
      <c r="C338" s="125" t="str">
        <f>'GLOBAL Ministres '!H257</f>
        <v>00</v>
      </c>
      <c r="D338" s="133" t="str">
        <f>'GLOBAL Ministres '!I257</f>
        <v>93300000</v>
      </c>
      <c r="E338" s="243" t="str">
        <f>'GLOBAL Ministres '!J257</f>
        <v>901.088</v>
      </c>
      <c r="F338" s="27" t="str">
        <f>'GLOBAL Ministres '!N257</f>
        <v>Récupération sur créances et contentieux - ASBL</v>
      </c>
      <c r="G338" s="108">
        <f>'GLOBAL Ministres '!V257</f>
        <v>0</v>
      </c>
      <c r="H338" s="517"/>
    </row>
    <row r="339" spans="1:8" ht="60.75" customHeight="1" x14ac:dyDescent="0.3">
      <c r="A339" s="133" t="str">
        <f>'GLOBAL Ministres '!A258</f>
        <v>JE</v>
      </c>
      <c r="B339" s="133">
        <f>'GLOBAL Ministres '!G258</f>
        <v>33</v>
      </c>
      <c r="C339" s="125">
        <f>'GLOBAL Ministres '!H258</f>
        <v>0</v>
      </c>
      <c r="D339" s="133" t="str">
        <f>'GLOBAL Ministres '!I258</f>
        <v>93300000</v>
      </c>
      <c r="E339" s="243" t="str">
        <f>'GLOBAL Ministres '!J258</f>
        <v>928.004</v>
      </c>
      <c r="F339" s="27" t="str">
        <f>'GLOBAL Ministres '!N258</f>
        <v>Recettes perçues en application du décret du 3 juillet 2008 destiné au soutien de la recherche, du développement et de l'innovation en Wallonie - Remboursements de subventions en provenance des ASBL au service des ménages (recettes affectées au Fonds destiné au soutien de la Recherche, du développement et de l'innovation : AB 118.001, programme 18.118, division organique 18)</v>
      </c>
      <c r="G339" s="108">
        <f>'GLOBAL Ministres '!V258</f>
        <v>0</v>
      </c>
      <c r="H339" s="517"/>
    </row>
    <row r="340" spans="1:8" x14ac:dyDescent="0.3">
      <c r="A340" s="133" t="str">
        <f>'GLOBAL Ministres '!A259</f>
        <v>JE</v>
      </c>
      <c r="B340" s="133">
        <f>'GLOBAL Ministres '!G259</f>
        <v>34</v>
      </c>
      <c r="C340" s="124">
        <f>'GLOBAL Ministres '!H259</f>
        <v>50</v>
      </c>
      <c r="D340" s="133">
        <f>'GLOBAL Ministres '!I259</f>
        <v>93450000</v>
      </c>
      <c r="E340" s="243" t="str">
        <f>'GLOBAL Ministres '!J259</f>
        <v>901.218</v>
      </c>
      <c r="F340" s="27" t="str">
        <f>'GLOBAL Ministres '!N259</f>
        <v>Récupération d'indemnités COVID-19 - Entreprises Personnes physiques</v>
      </c>
      <c r="G340" s="108">
        <f>'GLOBAL Ministres '!V259</f>
        <v>0</v>
      </c>
      <c r="H340" s="517"/>
    </row>
    <row r="341" spans="1:8" x14ac:dyDescent="0.3">
      <c r="A341" s="133" t="str">
        <f>'GLOBAL Ministres '!A260</f>
        <v>JE</v>
      </c>
      <c r="B341" s="133">
        <f>'GLOBAL Ministres '!G260</f>
        <v>36</v>
      </c>
      <c r="C341" s="124">
        <f>'GLOBAL Ministres '!H260</f>
        <v>90</v>
      </c>
      <c r="D341" s="133" t="str">
        <f>'GLOBAL Ministres '!I260</f>
        <v>93690000</v>
      </c>
      <c r="E341" s="243" t="str">
        <f>'GLOBAL Ministres '!J260</f>
        <v>901.089</v>
      </c>
      <c r="F341" s="27" t="str">
        <f>'GLOBAL Ministres '!N260</f>
        <v>Recettes générées dans le cadre de la délivrance des cartes professionnelles</v>
      </c>
      <c r="G341" s="108">
        <f>'GLOBAL Ministres '!V260</f>
        <v>0</v>
      </c>
      <c r="H341" s="517"/>
    </row>
    <row r="342" spans="1:8" ht="28.8" x14ac:dyDescent="0.3">
      <c r="A342" s="133" t="str">
        <f>'GLOBAL Ministres '!A261</f>
        <v>JE</v>
      </c>
      <c r="B342" s="133">
        <f>'GLOBAL Ministres '!G261</f>
        <v>38</v>
      </c>
      <c r="C342" s="124">
        <f>'GLOBAL Ministres '!H261</f>
        <v>10</v>
      </c>
      <c r="D342" s="133" t="str">
        <f>'GLOBAL Ministres '!I261</f>
        <v>93810000</v>
      </c>
      <c r="E342" s="243" t="str">
        <f>'GLOBAL Ministres '!J261</f>
        <v>901.090</v>
      </c>
      <c r="F342" s="27" t="str">
        <f>'GLOBAL Ministres '!N261</f>
        <v xml:space="preserve">Recettes générées par les amendes administratives infligées par le Service des amendes administratives du Département de l’Inspection de la DGO6. </v>
      </c>
      <c r="G342" s="108">
        <f>'GLOBAL Ministres '!V261</f>
        <v>0</v>
      </c>
      <c r="H342" s="517"/>
    </row>
    <row r="343" spans="1:8" x14ac:dyDescent="0.3">
      <c r="A343" s="133" t="str">
        <f>'GLOBAL Ministres '!A262</f>
        <v>JE</v>
      </c>
      <c r="B343" s="133">
        <f>'GLOBAL Ministres '!G262</f>
        <v>38</v>
      </c>
      <c r="C343" s="124">
        <f>'GLOBAL Ministres '!H262</f>
        <v>20</v>
      </c>
      <c r="D343" s="133" t="str">
        <f>'GLOBAL Ministres '!I262</f>
        <v>93820000</v>
      </c>
      <c r="E343" s="243" t="str">
        <f>'GLOBAL Ministres '!J262</f>
        <v>901.091</v>
      </c>
      <c r="F343" s="27" t="str">
        <f>'GLOBAL Ministres '!N262</f>
        <v>Contributions liées à l'octroi de garanties régionales</v>
      </c>
      <c r="G343" s="108">
        <f>'GLOBAL Ministres '!V262</f>
        <v>0</v>
      </c>
      <c r="H343" s="517"/>
    </row>
    <row r="344" spans="1:8" ht="23.25" customHeight="1" x14ac:dyDescent="0.3">
      <c r="A344" s="133" t="str">
        <f>'GLOBAL Ministres '!A263</f>
        <v>JE</v>
      </c>
      <c r="B344" s="133">
        <f>'GLOBAL Ministres '!G263</f>
        <v>38</v>
      </c>
      <c r="C344" s="124">
        <f>'GLOBAL Ministres '!H263</f>
        <v>40</v>
      </c>
      <c r="D344" s="133">
        <f>'GLOBAL Ministres '!I263</f>
        <v>93840000</v>
      </c>
      <c r="E344" s="241" t="str">
        <f>'GLOBAL Ministres '!J263</f>
        <v>901.267</v>
      </c>
      <c r="F344" s="27" t="str">
        <f>'GLOBAL Ministres '!N263</f>
        <v>Recettes issues du CFISPA</v>
      </c>
      <c r="G344" s="108">
        <f>'GLOBAL Ministres '!V263</f>
        <v>0</v>
      </c>
      <c r="H344" s="517"/>
    </row>
    <row r="345" spans="1:8" ht="23.25" customHeight="1" x14ac:dyDescent="0.3">
      <c r="A345" s="133" t="str">
        <f>'GLOBAL Ministres '!A264</f>
        <v>JE</v>
      </c>
      <c r="B345" s="133">
        <f>'GLOBAL Ministres '!G264</f>
        <v>39</v>
      </c>
      <c r="C345" s="124">
        <f>'GLOBAL Ministres '!H264</f>
        <v>10</v>
      </c>
      <c r="D345" s="133" t="str">
        <f>'GLOBAL Ministres '!I264</f>
        <v>93910000</v>
      </c>
      <c r="E345" s="243" t="str">
        <f>'GLOBAL Ministres '!J264</f>
        <v>901.131</v>
      </c>
      <c r="F345" s="27" t="str">
        <f>'GLOBAL Ministres '!N264</f>
        <v>Transferts de revenus des institutions de l'Union Européenne</v>
      </c>
      <c r="G345" s="108">
        <f>'GLOBAL Ministres '!V264</f>
        <v>0</v>
      </c>
      <c r="H345" s="517"/>
    </row>
    <row r="346" spans="1:8" ht="23.25" customHeight="1" x14ac:dyDescent="0.3">
      <c r="A346" s="133" t="str">
        <f>'GLOBAL Ministres '!A265</f>
        <v>JE</v>
      </c>
      <c r="B346" s="133">
        <f>'GLOBAL Ministres '!G265</f>
        <v>39</v>
      </c>
      <c r="C346" s="124">
        <f>'GLOBAL Ministres '!H265</f>
        <v>10</v>
      </c>
      <c r="D346" s="133">
        <f>'GLOBAL Ministres '!I265</f>
        <v>93940000</v>
      </c>
      <c r="E346" s="243" t="str">
        <f>'GLOBAL Ministres '!J265</f>
        <v>901.295</v>
      </c>
      <c r="F346" s="27" t="str">
        <f>'GLOBAL Ministres '!N265</f>
        <v>Transferts de revenus des institutions internationales autres que les institutions de l'UE</v>
      </c>
      <c r="G346" s="108">
        <f>'GLOBAL Ministres '!V265</f>
        <v>0</v>
      </c>
      <c r="H346" s="517"/>
    </row>
    <row r="347" spans="1:8" ht="49.95" customHeight="1" x14ac:dyDescent="0.3">
      <c r="A347" s="133" t="str">
        <f>'GLOBAL Ministres '!A266</f>
        <v>JE</v>
      </c>
      <c r="B347" s="133">
        <f>'GLOBAL Ministres '!G266</f>
        <v>41</v>
      </c>
      <c r="C347" s="124">
        <f>'GLOBAL Ministres '!H266</f>
        <v>40</v>
      </c>
      <c r="D347" s="133">
        <f>'GLOBAL Ministres '!I266</f>
        <v>94140000</v>
      </c>
      <c r="E347" s="243" t="str">
        <f>'GLOBAL Ministres '!J266</f>
        <v>928.010</v>
      </c>
      <c r="F347" s="27" t="str">
        <f>'GLOBAL Ministres '!N266</f>
        <v>Recettes perçues en application du décret du 3 juillet 2008 destiné au soutien de la recherche, du développement et de l'innovation en Wallonie - Remboursements de subventions en provenance des  UAP  (recettes affectées au Fonds destiné au soutien de la Recherche, du développement et de l'innovation : AB 118.001, programme 18.118, division organique 18)</v>
      </c>
      <c r="G347" s="108">
        <f>'GLOBAL Ministres '!V266</f>
        <v>0</v>
      </c>
      <c r="H347" s="517"/>
    </row>
    <row r="348" spans="1:8" ht="49.95" customHeight="1" x14ac:dyDescent="0.3">
      <c r="A348" s="133" t="str">
        <f>'GLOBAL Ministres '!A267</f>
        <v>JE</v>
      </c>
      <c r="B348" s="133">
        <f>'GLOBAL Ministres '!G267</f>
        <v>43</v>
      </c>
      <c r="C348" s="124">
        <f>'GLOBAL Ministres '!H267</f>
        <v>16</v>
      </c>
      <c r="D348" s="133">
        <f>'GLOBAL Ministres '!I267</f>
        <v>94316000</v>
      </c>
      <c r="E348" s="243" t="str">
        <f>'GLOBAL Ministres '!J267</f>
        <v>928.012</v>
      </c>
      <c r="F348" s="27" t="str">
        <f>'GLOBAL Ministres '!N267</f>
        <v>Recettes perçues en application du décret du 3 juillet 2008 destiné au soutien de la recherche, du développement et de l'innovation en Wallonie - Remboursements en provenance des Provinces (recettes affectées au Fonds destiné au soutien de la Recherche, du développement et de l'innovation : AB 118.001, programme 18.118, division organique 18)</v>
      </c>
      <c r="G348" s="108">
        <f>'GLOBAL Ministres '!V267</f>
        <v>0</v>
      </c>
      <c r="H348" s="517"/>
    </row>
    <row r="349" spans="1:8" ht="52.5" customHeight="1" x14ac:dyDescent="0.3">
      <c r="A349" s="133" t="str">
        <f>'GLOBAL Ministres '!A268</f>
        <v>JE</v>
      </c>
      <c r="B349" s="133">
        <f>'GLOBAL Ministres '!G268</f>
        <v>45</v>
      </c>
      <c r="C349" s="124">
        <f>'GLOBAL Ministres '!H268</f>
        <v>24</v>
      </c>
      <c r="D349" s="133" t="str">
        <f>'GLOBAL Ministres '!I268</f>
        <v>94524000</v>
      </c>
      <c r="E349" s="243" t="str">
        <f>'GLOBAL Ministres '!J268</f>
        <v>928.002</v>
      </c>
      <c r="F349" s="27" t="str">
        <f>'GLOBAL Ministres '!N268</f>
        <v>Recettes perçues en application du décret du 3 juillet 2008 destiné au soutien de la recherche, du développement et de l'innovation en Wallonie - Remboursements en provenance de la Communauté française (recettes affectées au Fonds destiné au soutien de la Recherche, du développement et de l'innovation : AB 118.001, programme 18.118, division organique 18)</v>
      </c>
      <c r="G349" s="108">
        <f>'GLOBAL Ministres '!V268</f>
        <v>0</v>
      </c>
      <c r="H349" s="517"/>
    </row>
    <row r="350" spans="1:8" ht="65.25" customHeight="1" x14ac:dyDescent="0.3">
      <c r="A350" s="133" t="str">
        <f>'GLOBAL Ministres '!A269</f>
        <v>JE</v>
      </c>
      <c r="B350" s="133">
        <f>'GLOBAL Ministres '!G269</f>
        <v>45</v>
      </c>
      <c r="C350" s="124">
        <f>'GLOBAL Ministres '!H269</f>
        <v>40</v>
      </c>
      <c r="D350" s="133">
        <f>'GLOBAL Ministres '!I269</f>
        <v>94540000</v>
      </c>
      <c r="E350" s="243" t="str">
        <f>'GLOBAL Ministres '!J269</f>
        <v>928.011</v>
      </c>
      <c r="F350" s="27" t="str">
        <f>'GLOBAL Ministres '!N269</f>
        <v>Recettes perçues en application du décret du 3 juillet 2008 destiné au soutien de la recherche, du développement et de l'innovation en Wallonie - Remboursements de subventions en provenance du pouvoir fédéral  (recettes affectées au Fonds destiné au soutien de la Recherche, du développement et de l'innovation : AB 118.001, programme 18.118, division organique 18)</v>
      </c>
      <c r="G350" s="108">
        <f>'GLOBAL Ministres '!V269</f>
        <v>0</v>
      </c>
      <c r="H350" s="573"/>
    </row>
    <row r="351" spans="1:8" ht="19.95" customHeight="1" x14ac:dyDescent="0.3">
      <c r="A351" s="133" t="str">
        <f>'GLOBAL Ministres '!A322</f>
        <v>CO</v>
      </c>
      <c r="B351" s="133">
        <f>'GLOBAL Ministres '!G322</f>
        <v>49</v>
      </c>
      <c r="C351" s="124">
        <f>'GLOBAL Ministres '!H322</f>
        <v>40</v>
      </c>
      <c r="D351" s="133" t="str">
        <f>'GLOBAL Ministres '!I322</f>
        <v>94940000</v>
      </c>
      <c r="E351" s="243" t="str">
        <f>'GLOBAL Ministres '!J322</f>
        <v>901.092</v>
      </c>
      <c r="F351" s="27" t="str">
        <f>'GLOBAL Ministres '!N322</f>
        <v>Moyens supplémentaires accordés par le Fédéral dans le cadre du financement du secteur de l'économie sociale</v>
      </c>
      <c r="G351" s="108">
        <f>'GLOBAL Ministres '!V322</f>
        <v>0</v>
      </c>
      <c r="H351" s="573"/>
    </row>
    <row r="352" spans="1:8" ht="19.95" customHeight="1" x14ac:dyDescent="0.3">
      <c r="A352" s="67"/>
      <c r="B352" s="132"/>
      <c r="C352" s="123"/>
      <c r="D352" s="132"/>
      <c r="E352" s="240"/>
      <c r="F352" s="3"/>
      <c r="G352" s="119"/>
      <c r="H352" s="540"/>
    </row>
    <row r="353" spans="1:8" ht="17.100000000000001" customHeight="1" x14ac:dyDescent="0.3">
      <c r="A353" s="67"/>
      <c r="B353" s="132"/>
      <c r="C353" s="123"/>
      <c r="D353" s="132"/>
      <c r="E353" s="240"/>
      <c r="F353" s="6" t="s">
        <v>27</v>
      </c>
      <c r="G353" s="95"/>
      <c r="H353" s="543">
        <f t="shared" ref="H353" si="2">SUM(G325:G351)</f>
        <v>0</v>
      </c>
    </row>
    <row r="354" spans="1:8" ht="34.950000000000003" customHeight="1" x14ac:dyDescent="0.3">
      <c r="A354" s="67"/>
      <c r="B354" s="132"/>
      <c r="C354" s="123"/>
      <c r="D354" s="132"/>
      <c r="E354" s="240"/>
      <c r="F354" s="6" t="s">
        <v>10</v>
      </c>
      <c r="G354" s="95"/>
      <c r="H354" s="543">
        <f>G328+G330+G332+G337+G339+G347+G348+G349+G350</f>
        <v>0</v>
      </c>
    </row>
    <row r="355" spans="1:8" x14ac:dyDescent="0.3">
      <c r="A355" s="67"/>
      <c r="B355" s="132"/>
      <c r="C355" s="123"/>
      <c r="D355" s="132"/>
      <c r="E355" s="240"/>
      <c r="F355" s="6"/>
      <c r="G355" s="108"/>
      <c r="H355" s="58"/>
    </row>
    <row r="356" spans="1:8" ht="29.25" customHeight="1" x14ac:dyDescent="0.3">
      <c r="A356" s="67"/>
      <c r="B356" s="132"/>
      <c r="C356" s="123"/>
      <c r="D356" s="132"/>
      <c r="E356" s="240"/>
      <c r="F356" s="33" t="s">
        <v>164</v>
      </c>
      <c r="G356" s="94"/>
      <c r="H356" s="58"/>
    </row>
    <row r="357" spans="1:8" ht="19.95" customHeight="1" x14ac:dyDescent="0.3">
      <c r="A357" s="67"/>
      <c r="B357" s="132"/>
      <c r="C357" s="123"/>
      <c r="D357" s="132"/>
      <c r="E357" s="240"/>
      <c r="F357" s="5"/>
      <c r="G357" s="94"/>
      <c r="H357" s="58"/>
    </row>
    <row r="358" spans="1:8" ht="19.95" customHeight="1" x14ac:dyDescent="0.3">
      <c r="A358" s="133" t="str">
        <f>'GLOBAL Ministres '!A99</f>
        <v>DO</v>
      </c>
      <c r="B358" s="133">
        <f>'GLOBAL Ministres '!G99</f>
        <v>21</v>
      </c>
      <c r="C358" s="124">
        <f>'GLOBAL Ministres '!H99</f>
        <v>10</v>
      </c>
      <c r="D358" s="576" t="str">
        <f>'GLOBAL Ministres '!I99</f>
        <v>92110000</v>
      </c>
      <c r="E358" s="526" t="str">
        <f>'GLOBAL Ministres '!J99</f>
        <v>901.047</v>
      </c>
      <c r="F358" s="27" t="str">
        <f>'GLOBAL Ministres '!N99</f>
        <v>Remboursement des versements provisionnels excédentaires des intérêts de la dette</v>
      </c>
      <c r="G358" s="95">
        <f>'GLOBAL Ministres '!V99</f>
        <v>0</v>
      </c>
      <c r="H358" s="532"/>
    </row>
    <row r="359" spans="1:8" x14ac:dyDescent="0.3">
      <c r="A359" s="133" t="str">
        <f>'GLOBAL Ministres '!A100</f>
        <v>DO</v>
      </c>
      <c r="B359" s="133">
        <f>'GLOBAL Ministres '!G100</f>
        <v>46</v>
      </c>
      <c r="C359" s="124">
        <f>'GLOBAL Ministres '!H100</f>
        <v>30</v>
      </c>
      <c r="D359" s="247">
        <f>'GLOBAL Ministres '!I100</f>
        <v>94630000</v>
      </c>
      <c r="E359" s="526" t="str">
        <f>'GLOBAL Ministres '!J100</f>
        <v>901.278</v>
      </c>
      <c r="F359" s="27" t="str">
        <f>'GLOBAL Ministres '!N100</f>
        <v>Opérations de Trésorerie SACA</v>
      </c>
      <c r="G359" s="95">
        <f>'GLOBAL Ministres '!V100</f>
        <v>0</v>
      </c>
      <c r="H359" s="532"/>
    </row>
    <row r="360" spans="1:8" ht="19.95" customHeight="1" x14ac:dyDescent="0.3">
      <c r="A360" s="133" t="str">
        <f>'GLOBAL Ministres '!A101</f>
        <v>DO</v>
      </c>
      <c r="B360" s="133">
        <f>'GLOBAL Ministres '!G101</f>
        <v>46</v>
      </c>
      <c r="C360" s="124">
        <f>'GLOBAL Ministres '!H101</f>
        <v>40</v>
      </c>
      <c r="D360" s="247">
        <f>'GLOBAL Ministres '!I101</f>
        <v>94640000</v>
      </c>
      <c r="E360" s="526" t="str">
        <f>'GLOBAL Ministres '!J101</f>
        <v>901.279</v>
      </c>
      <c r="F360" s="27" t="str">
        <f>'GLOBAL Ministres '!N101</f>
        <v>Opérations de Trésorerie UAP</v>
      </c>
      <c r="G360" s="605">
        <f>'GLOBAL Ministres '!V101</f>
        <v>0</v>
      </c>
      <c r="H360" s="533"/>
    </row>
    <row r="361" spans="1:8" ht="19.95" customHeight="1" x14ac:dyDescent="0.3">
      <c r="A361" s="68"/>
      <c r="B361" s="132"/>
      <c r="C361" s="123"/>
      <c r="D361" s="132"/>
      <c r="E361" s="240"/>
      <c r="F361" s="27"/>
      <c r="G361" s="108"/>
      <c r="H361" s="540"/>
    </row>
    <row r="362" spans="1:8" ht="17.100000000000001" customHeight="1" x14ac:dyDescent="0.3">
      <c r="A362" s="67"/>
      <c r="B362" s="132"/>
      <c r="C362" s="123"/>
      <c r="D362" s="132"/>
      <c r="E362" s="240"/>
      <c r="F362" s="6" t="s">
        <v>13</v>
      </c>
      <c r="G362" s="527"/>
      <c r="H362" s="543">
        <f>SUM(G358:G360)</f>
        <v>0</v>
      </c>
    </row>
    <row r="363" spans="1:8" ht="19.95" customHeight="1" x14ac:dyDescent="0.3">
      <c r="A363" s="67"/>
      <c r="B363" s="132"/>
      <c r="C363" s="123"/>
      <c r="D363" s="132"/>
      <c r="E363" s="240"/>
      <c r="F363" s="6" t="s">
        <v>10</v>
      </c>
      <c r="G363" s="95"/>
      <c r="H363" s="58">
        <v>0</v>
      </c>
    </row>
    <row r="364" spans="1:8" ht="19.95" customHeight="1" x14ac:dyDescent="0.3">
      <c r="A364" s="67"/>
      <c r="B364" s="132"/>
      <c r="C364" s="123"/>
      <c r="D364" s="132"/>
      <c r="E364" s="240"/>
      <c r="F364" s="6"/>
      <c r="G364" s="95"/>
      <c r="H364" s="58"/>
    </row>
    <row r="365" spans="1:8" ht="17.100000000000001" customHeight="1" x14ac:dyDescent="0.3">
      <c r="A365" s="67"/>
      <c r="B365" s="132"/>
      <c r="C365" s="123"/>
      <c r="D365" s="132"/>
      <c r="E365" s="240"/>
      <c r="F365" s="7" t="s">
        <v>28</v>
      </c>
      <c r="G365" s="95"/>
      <c r="H365" s="543">
        <f>H362+H353+H320+H313+H225+H194+H187+H180+H288</f>
        <v>0</v>
      </c>
    </row>
    <row r="366" spans="1:8" ht="19.95" customHeight="1" thickBot="1" x14ac:dyDescent="0.35">
      <c r="A366" s="69"/>
      <c r="B366" s="135"/>
      <c r="C366" s="126"/>
      <c r="D366" s="135"/>
      <c r="E366" s="246"/>
      <c r="F366" s="621" t="s">
        <v>10</v>
      </c>
      <c r="G366" s="616"/>
      <c r="H366" s="622">
        <f>H363+H354+H321+H314+H289+H226+H195+H188+H181</f>
        <v>0</v>
      </c>
    </row>
    <row r="367" spans="1:8" ht="19.95" customHeight="1" x14ac:dyDescent="0.3">
      <c r="A367" s="67"/>
      <c r="B367" s="132"/>
      <c r="C367" s="123"/>
      <c r="D367" s="132"/>
      <c r="E367" s="240"/>
      <c r="F367" s="7"/>
      <c r="G367" s="542"/>
      <c r="H367" s="533"/>
    </row>
    <row r="368" spans="1:8" x14ac:dyDescent="0.3">
      <c r="A368" s="67"/>
      <c r="B368" s="132"/>
      <c r="C368" s="123"/>
      <c r="D368" s="132"/>
      <c r="E368" s="240"/>
      <c r="F368" s="7" t="s">
        <v>29</v>
      </c>
      <c r="G368" s="643"/>
      <c r="H368" s="520">
        <f>H365+H167+H64</f>
        <v>0</v>
      </c>
    </row>
    <row r="369" spans="1:8" x14ac:dyDescent="0.3">
      <c r="A369" s="67"/>
      <c r="B369" s="132"/>
      <c r="C369" s="123"/>
      <c r="D369" s="132"/>
      <c r="E369" s="240"/>
      <c r="F369" s="7" t="s">
        <v>10</v>
      </c>
      <c r="G369" s="644"/>
      <c r="H369" s="57">
        <f>H366+H168+H65</f>
        <v>0</v>
      </c>
    </row>
    <row r="370" spans="1:8" ht="34.950000000000003" customHeight="1" x14ac:dyDescent="0.3">
      <c r="A370" s="67"/>
      <c r="B370" s="132"/>
      <c r="C370" s="123"/>
      <c r="D370" s="132"/>
      <c r="E370" s="240"/>
      <c r="F370" s="3"/>
      <c r="G370" s="108"/>
      <c r="H370" s="58"/>
    </row>
    <row r="371" spans="1:8" x14ac:dyDescent="0.3">
      <c r="A371" s="67"/>
      <c r="B371" s="132"/>
      <c r="C371" s="123"/>
      <c r="D371" s="132"/>
      <c r="E371" s="240"/>
      <c r="F371" s="3"/>
      <c r="G371" s="94"/>
      <c r="H371" s="58"/>
    </row>
    <row r="372" spans="1:8" ht="21" x14ac:dyDescent="0.3">
      <c r="A372" s="67"/>
      <c r="B372" s="132"/>
      <c r="C372" s="123"/>
      <c r="D372" s="132"/>
      <c r="E372" s="240"/>
      <c r="F372" s="157" t="s">
        <v>30</v>
      </c>
      <c r="G372" s="95"/>
      <c r="H372" s="58"/>
    </row>
    <row r="373" spans="1:8" ht="34.950000000000003" customHeight="1" x14ac:dyDescent="0.3">
      <c r="A373" s="67"/>
      <c r="B373" s="132"/>
      <c r="C373" s="123"/>
      <c r="D373" s="132"/>
      <c r="E373" s="240"/>
      <c r="F373" s="5"/>
      <c r="G373" s="95"/>
      <c r="H373" s="58"/>
    </row>
    <row r="374" spans="1:8" ht="18" customHeight="1" x14ac:dyDescent="0.3">
      <c r="A374" s="67"/>
      <c r="B374" s="132"/>
      <c r="C374" s="123"/>
      <c r="D374" s="132"/>
      <c r="E374" s="240"/>
      <c r="F374" s="5"/>
      <c r="G374" s="94"/>
      <c r="H374" s="58"/>
    </row>
    <row r="375" spans="1:8" ht="34.950000000000003" customHeight="1" x14ac:dyDescent="0.3">
      <c r="A375" s="67"/>
      <c r="B375" s="132"/>
      <c r="C375" s="123"/>
      <c r="D375" s="132"/>
      <c r="E375" s="240"/>
      <c r="F375" s="362" t="s">
        <v>7</v>
      </c>
      <c r="G375" s="95"/>
      <c r="H375" s="58"/>
    </row>
    <row r="376" spans="1:8" x14ac:dyDescent="0.3">
      <c r="A376" s="67"/>
      <c r="B376" s="132"/>
      <c r="C376" s="123"/>
      <c r="D376" s="132"/>
      <c r="E376" s="240"/>
      <c r="F376" s="3"/>
      <c r="G376" s="95"/>
      <c r="H376" s="58"/>
    </row>
    <row r="377" spans="1:8" ht="19.95" customHeight="1" x14ac:dyDescent="0.3">
      <c r="A377" s="67"/>
      <c r="B377" s="132"/>
      <c r="C377" s="123"/>
      <c r="D377" s="132"/>
      <c r="E377" s="240"/>
      <c r="F377" s="33" t="s">
        <v>169</v>
      </c>
      <c r="G377" s="95"/>
      <c r="H377" s="58"/>
    </row>
    <row r="378" spans="1:8" x14ac:dyDescent="0.3">
      <c r="A378" s="67"/>
      <c r="B378" s="132"/>
      <c r="C378" s="123"/>
      <c r="D378" s="132"/>
      <c r="E378" s="240"/>
      <c r="F378" s="3"/>
      <c r="G378" s="95"/>
      <c r="H378" s="58"/>
    </row>
    <row r="379" spans="1:8" ht="19.95" customHeight="1" x14ac:dyDescent="0.3">
      <c r="A379" s="133" t="str">
        <f>'GLOBAL Ministres '!A102</f>
        <v>DO</v>
      </c>
      <c r="B379" s="133">
        <f>'GLOBAL Ministres '!G102</f>
        <v>56</v>
      </c>
      <c r="C379" s="124">
        <f>'GLOBAL Ministres '!H102</f>
        <v>50</v>
      </c>
      <c r="D379" s="133" t="str">
        <f>'GLOBAL Ministres '!I102</f>
        <v>95650000</v>
      </c>
      <c r="E379" s="243" t="str">
        <f>'GLOBAL Ministres '!J102</f>
        <v>901.093</v>
      </c>
      <c r="F379" s="27" t="str">
        <f>'GLOBAL Ministres '!N102</f>
        <v xml:space="preserve">Droits de succession et de mutation par décès </v>
      </c>
      <c r="G379" s="604">
        <f>'GLOBAL Ministres '!V102</f>
        <v>0</v>
      </c>
      <c r="H379" s="534"/>
    </row>
    <row r="380" spans="1:8" ht="19.95" customHeight="1" x14ac:dyDescent="0.3">
      <c r="A380" s="67"/>
      <c r="B380" s="132"/>
      <c r="C380" s="123"/>
      <c r="D380" s="132"/>
      <c r="E380" s="240"/>
      <c r="F380" s="3"/>
      <c r="G380" s="94"/>
      <c r="H380" s="540"/>
    </row>
    <row r="381" spans="1:8" ht="17.100000000000001" customHeight="1" x14ac:dyDescent="0.3">
      <c r="A381" s="67"/>
      <c r="B381" s="132"/>
      <c r="C381" s="123"/>
      <c r="D381" s="132"/>
      <c r="E381" s="240"/>
      <c r="F381" s="6" t="s">
        <v>13</v>
      </c>
      <c r="G381" s="95"/>
      <c r="H381" s="543">
        <f t="shared" ref="H381" si="3">SUM(G379)</f>
        <v>0</v>
      </c>
    </row>
    <row r="382" spans="1:8" ht="19.95" customHeight="1" x14ac:dyDescent="0.3">
      <c r="A382" s="67"/>
      <c r="B382" s="132"/>
      <c r="C382" s="123"/>
      <c r="D382" s="132"/>
      <c r="E382" s="240"/>
      <c r="F382" s="6" t="s">
        <v>10</v>
      </c>
      <c r="G382" s="94"/>
      <c r="H382" s="58">
        <v>0</v>
      </c>
    </row>
    <row r="383" spans="1:8" ht="19.95" customHeight="1" x14ac:dyDescent="0.3">
      <c r="A383" s="67"/>
      <c r="B383" s="132"/>
      <c r="C383" s="123"/>
      <c r="D383" s="132"/>
      <c r="E383" s="240"/>
      <c r="F383" s="6"/>
      <c r="G383" s="94"/>
      <c r="H383" s="520"/>
    </row>
    <row r="384" spans="1:8" ht="19.95" customHeight="1" x14ac:dyDescent="0.3">
      <c r="A384" s="67"/>
      <c r="B384" s="132"/>
      <c r="C384" s="123"/>
      <c r="D384" s="132"/>
      <c r="E384" s="240"/>
      <c r="F384" s="7" t="s">
        <v>14</v>
      </c>
      <c r="G384" s="95"/>
      <c r="H384" s="543">
        <f t="shared" ref="H384" si="4">SUM(H381)</f>
        <v>0</v>
      </c>
    </row>
    <row r="385" spans="1:8" ht="20.7" customHeight="1" x14ac:dyDescent="0.3">
      <c r="A385" s="67"/>
      <c r="B385" s="132"/>
      <c r="C385" s="123"/>
      <c r="D385" s="132"/>
      <c r="E385" s="240"/>
      <c r="F385" s="7" t="s">
        <v>10</v>
      </c>
      <c r="G385" s="94"/>
      <c r="H385" s="58">
        <f>SUM(H382)</f>
        <v>0</v>
      </c>
    </row>
    <row r="386" spans="1:8" x14ac:dyDescent="0.3">
      <c r="A386" s="67"/>
      <c r="B386" s="132"/>
      <c r="C386" s="123"/>
      <c r="D386" s="132"/>
      <c r="E386" s="240"/>
      <c r="F386" s="7"/>
      <c r="G386" s="94"/>
      <c r="H386" s="58"/>
    </row>
    <row r="387" spans="1:8" ht="34.950000000000003" customHeight="1" x14ac:dyDescent="0.3">
      <c r="A387" s="67"/>
      <c r="B387" s="132"/>
      <c r="C387" s="123"/>
      <c r="D387" s="132"/>
      <c r="E387" s="240"/>
      <c r="F387" s="7"/>
      <c r="G387" s="94"/>
      <c r="H387" s="58"/>
    </row>
    <row r="388" spans="1:8" ht="18" customHeight="1" x14ac:dyDescent="0.3">
      <c r="A388" s="67"/>
      <c r="B388" s="132"/>
      <c r="C388" s="123"/>
      <c r="D388" s="132"/>
      <c r="E388" s="240"/>
      <c r="F388" s="7"/>
      <c r="G388" s="108"/>
      <c r="H388" s="58"/>
    </row>
    <row r="389" spans="1:8" ht="34.950000000000003" customHeight="1" x14ac:dyDescent="0.3">
      <c r="A389" s="67"/>
      <c r="B389" s="132"/>
      <c r="C389" s="123"/>
      <c r="D389" s="132"/>
      <c r="E389" s="240"/>
      <c r="F389" s="362" t="s">
        <v>31</v>
      </c>
      <c r="G389" s="95"/>
      <c r="H389" s="58"/>
    </row>
    <row r="390" spans="1:8" ht="18" customHeight="1" x14ac:dyDescent="0.3">
      <c r="A390" s="67"/>
      <c r="B390" s="132"/>
      <c r="C390" s="123"/>
      <c r="D390" s="132"/>
      <c r="E390" s="240"/>
      <c r="F390" s="235"/>
      <c r="G390" s="95"/>
      <c r="H390" s="58"/>
    </row>
    <row r="391" spans="1:8" ht="19.95" customHeight="1" x14ac:dyDescent="0.3">
      <c r="A391" s="67"/>
      <c r="B391" s="132"/>
      <c r="C391" s="123"/>
      <c r="D391" s="132"/>
      <c r="E391" s="240"/>
      <c r="F391" s="33" t="s">
        <v>112</v>
      </c>
      <c r="G391" s="95"/>
      <c r="H391" s="58"/>
    </row>
    <row r="392" spans="1:8" ht="19.95" customHeight="1" x14ac:dyDescent="0.3">
      <c r="A392" s="67"/>
      <c r="B392" s="132"/>
      <c r="C392" s="123"/>
      <c r="D392" s="132"/>
      <c r="E392" s="248"/>
      <c r="F392" s="33" t="s">
        <v>113</v>
      </c>
      <c r="G392" s="95"/>
      <c r="H392" s="58"/>
    </row>
    <row r="393" spans="1:8" ht="19.95" customHeight="1" x14ac:dyDescent="0.3">
      <c r="A393" s="133" t="str">
        <f>'GLOBAL Ministres '!A103</f>
        <v>DO</v>
      </c>
      <c r="B393" s="133">
        <f>'GLOBAL Ministres '!G103</f>
        <v>59</v>
      </c>
      <c r="C393" s="124">
        <f>'GLOBAL Ministres '!H103</f>
        <v>11</v>
      </c>
      <c r="D393" s="133" t="str">
        <f>'GLOBAL Ministres '!I103</f>
        <v>95911000</v>
      </c>
      <c r="E393" s="577" t="str">
        <f>'GLOBAL Ministres '!J103</f>
        <v>901.185</v>
      </c>
      <c r="F393" s="27" t="str">
        <f>'GLOBAL Ministres '!N103</f>
        <v>Transferts en capital dans le cadre de la Facilité pour la relance et la résilience européenne (FRR)</v>
      </c>
      <c r="G393" s="108">
        <f>'GLOBAL Ministres '!V103</f>
        <v>0</v>
      </c>
      <c r="H393" s="532"/>
    </row>
    <row r="394" spans="1:8" ht="19.95" customHeight="1" x14ac:dyDescent="0.3">
      <c r="A394" s="133" t="str">
        <f>'GLOBAL Ministres '!A104</f>
        <v>DO</v>
      </c>
      <c r="B394" s="133">
        <f>'GLOBAL Ministres '!G104</f>
        <v>59</v>
      </c>
      <c r="C394" s="124">
        <f>'GLOBAL Ministres '!H104</f>
        <v>11</v>
      </c>
      <c r="D394" s="133">
        <f>'GLOBAL Ministres '!I104</f>
        <v>95911000</v>
      </c>
      <c r="E394" s="577" t="str">
        <f>'GLOBAL Ministres '!J104</f>
        <v>901.206</v>
      </c>
      <c r="F394" s="27" t="str">
        <f>'GLOBAL Ministres '!N104</f>
        <v>Fonds de solidarité de l'Union européenne</v>
      </c>
      <c r="G394" s="108">
        <f>'GLOBAL Ministres '!V104</f>
        <v>0</v>
      </c>
      <c r="H394" s="573"/>
    </row>
    <row r="395" spans="1:8" ht="19.95" customHeight="1" x14ac:dyDescent="0.3">
      <c r="A395" s="133" t="str">
        <f>'GLOBAL Ministres '!A105</f>
        <v>DO</v>
      </c>
      <c r="B395" s="133">
        <f>'GLOBAL Ministres '!G105</f>
        <v>59</v>
      </c>
      <c r="C395" s="124">
        <f>'GLOBAL Ministres '!H105</f>
        <v>11</v>
      </c>
      <c r="D395" s="133">
        <f>'GLOBAL Ministres '!I105</f>
        <v>95911000</v>
      </c>
      <c r="E395" s="577" t="str">
        <f>'GLOBAL Ministres '!J105</f>
        <v>901.226</v>
      </c>
      <c r="F395" s="27" t="str">
        <f>'GLOBAL Ministres '!N105</f>
        <v>Transferts en capital dans le cadre de RepowerEU</v>
      </c>
      <c r="G395" s="108">
        <f>'GLOBAL Ministres '!V105</f>
        <v>0</v>
      </c>
      <c r="H395" s="573"/>
    </row>
    <row r="396" spans="1:8" x14ac:dyDescent="0.3">
      <c r="A396" s="133" t="str">
        <f>'GLOBAL Ministres '!A106</f>
        <v>DO</v>
      </c>
      <c r="B396" s="133">
        <f>'GLOBAL Ministres '!G106</f>
        <v>88</v>
      </c>
      <c r="C396" s="124">
        <f>'GLOBAL Ministres '!H106</f>
        <v>17</v>
      </c>
      <c r="D396" s="133" t="str">
        <f>'GLOBAL Ministres '!I106</f>
        <v>98817000</v>
      </c>
      <c r="E396" s="243" t="str">
        <f>'GLOBAL Ministres '!J106</f>
        <v>901.186</v>
      </c>
      <c r="F396" s="27" t="str">
        <f>'GLOBAL Ministres '!N106</f>
        <v>Remboursement de l'UE dans le cadre de dépenses préfinancées par l'entité (FRR)</v>
      </c>
      <c r="G396" s="108">
        <f>'GLOBAL Ministres '!V106</f>
        <v>0</v>
      </c>
      <c r="H396" s="573"/>
    </row>
    <row r="397" spans="1:8" ht="19.95" customHeight="1" x14ac:dyDescent="0.3">
      <c r="A397" s="133" t="str">
        <f>'GLOBAL Ministres '!A107</f>
        <v>DO</v>
      </c>
      <c r="B397" s="133">
        <f>'GLOBAL Ministres '!G107</f>
        <v>88</v>
      </c>
      <c r="C397" s="124">
        <f>'GLOBAL Ministres '!H107</f>
        <v>17</v>
      </c>
      <c r="D397" s="133">
        <f>'GLOBAL Ministres '!I107</f>
        <v>98817000</v>
      </c>
      <c r="E397" s="243" t="str">
        <f>'GLOBAL Ministres '!J107</f>
        <v>901.227</v>
      </c>
      <c r="F397" s="27" t="str">
        <f>'GLOBAL Ministres '!N107</f>
        <v>Remboursement de l'UE dans le cadre de RepowerEU</v>
      </c>
      <c r="G397" s="604">
        <f>'GLOBAL Ministres '!V107</f>
        <v>0</v>
      </c>
      <c r="H397" s="575"/>
    </row>
    <row r="398" spans="1:8" ht="19.95" customHeight="1" x14ac:dyDescent="0.3">
      <c r="A398" s="68"/>
      <c r="B398" s="133"/>
      <c r="C398" s="124"/>
      <c r="D398" s="247"/>
      <c r="E398" s="241"/>
      <c r="F398" s="27"/>
      <c r="G398" s="94"/>
      <c r="H398" s="540"/>
    </row>
    <row r="399" spans="1:8" ht="18" customHeight="1" x14ac:dyDescent="0.3">
      <c r="A399" s="67"/>
      <c r="B399" s="132"/>
      <c r="C399" s="123"/>
      <c r="D399" s="132"/>
      <c r="E399" s="240"/>
      <c r="F399" s="6" t="s">
        <v>16</v>
      </c>
      <c r="G399" s="95"/>
      <c r="H399" s="543">
        <f>SUM(G393:G397)</f>
        <v>0</v>
      </c>
    </row>
    <row r="400" spans="1:8" s="34" customFormat="1" ht="34.950000000000003" customHeight="1" x14ac:dyDescent="0.3">
      <c r="A400" s="67"/>
      <c r="B400" s="132"/>
      <c r="C400" s="123"/>
      <c r="D400" s="132"/>
      <c r="E400" s="240"/>
      <c r="F400" s="6" t="s">
        <v>10</v>
      </c>
      <c r="G400" s="94"/>
      <c r="H400" s="58">
        <v>0</v>
      </c>
    </row>
    <row r="401" spans="1:8" ht="15" customHeight="1" x14ac:dyDescent="0.3">
      <c r="A401" s="67"/>
      <c r="B401" s="132"/>
      <c r="C401" s="123"/>
      <c r="D401" s="132"/>
      <c r="E401" s="240"/>
      <c r="F401" s="236"/>
      <c r="G401" s="108"/>
      <c r="H401" s="58"/>
    </row>
    <row r="402" spans="1:8" ht="19.95" customHeight="1" x14ac:dyDescent="0.3">
      <c r="A402" s="71"/>
      <c r="B402" s="136"/>
      <c r="C402" s="127"/>
      <c r="D402" s="136"/>
      <c r="E402" s="244"/>
      <c r="F402" s="33" t="s">
        <v>2388</v>
      </c>
      <c r="G402" s="108"/>
      <c r="H402" s="517"/>
    </row>
    <row r="403" spans="1:8" ht="19.95" customHeight="1" x14ac:dyDescent="0.3">
      <c r="A403" s="67"/>
      <c r="B403" s="132"/>
      <c r="C403" s="123"/>
      <c r="D403" s="132"/>
      <c r="E403" s="240"/>
      <c r="F403" s="3"/>
      <c r="G403" s="108"/>
      <c r="H403" s="517"/>
    </row>
    <row r="404" spans="1:8" ht="19.95" customHeight="1" x14ac:dyDescent="0.3">
      <c r="A404" s="133" t="str">
        <f>'GLOBAL Ministres '!A351</f>
        <v>GA</v>
      </c>
      <c r="B404" s="133">
        <f>'GLOBAL Ministres '!G351</f>
        <v>76</v>
      </c>
      <c r="C404" s="124">
        <f>'GLOBAL Ministres '!H351</f>
        <v>12</v>
      </c>
      <c r="D404" s="133" t="str">
        <f>'GLOBAL Ministres '!I351</f>
        <v>97612000</v>
      </c>
      <c r="E404" s="243" t="str">
        <f>'GLOBAL Ministres '!J351</f>
        <v>901.098</v>
      </c>
      <c r="F404" s="27" t="str">
        <f>'GLOBAL Ministres '!N351</f>
        <v>Produit de la vente d'emprises inutilisées</v>
      </c>
      <c r="G404" s="108">
        <f>'GLOBAL Ministres '!V351</f>
        <v>0</v>
      </c>
      <c r="H404" s="517"/>
    </row>
    <row r="405" spans="1:8" ht="19.95" customHeight="1" x14ac:dyDescent="0.3">
      <c r="A405" s="133" t="str">
        <f>'GLOBAL Ministres '!A352</f>
        <v>GA</v>
      </c>
      <c r="B405" s="133">
        <f>'GLOBAL Ministres '!G352</f>
        <v>76</v>
      </c>
      <c r="C405" s="124">
        <f>'GLOBAL Ministres '!H352</f>
        <v>32</v>
      </c>
      <c r="D405" s="133" t="str">
        <f>'GLOBAL Ministres '!I352</f>
        <v>97632000</v>
      </c>
      <c r="E405" s="243" t="str">
        <f>'GLOBAL Ministres '!J352</f>
        <v>901.099</v>
      </c>
      <c r="F405" s="27" t="str">
        <f>'GLOBAL Ministres '!N352</f>
        <v>Produit de la vente d'immeubles</v>
      </c>
      <c r="G405" s="108">
        <f>'GLOBAL Ministres '!V352</f>
        <v>0</v>
      </c>
      <c r="H405" s="517"/>
    </row>
    <row r="406" spans="1:8" ht="19.95" customHeight="1" x14ac:dyDescent="0.3">
      <c r="A406" s="133" t="str">
        <f>'GLOBAL Ministres '!A353</f>
        <v>GA</v>
      </c>
      <c r="B406" s="133">
        <f>'GLOBAL Ministres '!G353</f>
        <v>76</v>
      </c>
      <c r="C406" s="124">
        <f>'GLOBAL Ministres '!H353</f>
        <v>32</v>
      </c>
      <c r="D406" s="133" t="str">
        <f>'GLOBAL Ministres '!I353</f>
        <v>97632000</v>
      </c>
      <c r="E406" s="243" t="str">
        <f>'GLOBAL Ministres '!J353</f>
        <v>901.100</v>
      </c>
      <c r="F406" s="27" t="str">
        <f>'GLOBAL Ministres '!N353</f>
        <v>Produit de la vente d'immeubles découlant de la gestion immobilière des bâtiments et des implantations</v>
      </c>
      <c r="G406" s="108">
        <f>'GLOBAL Ministres '!V353</f>
        <v>0</v>
      </c>
      <c r="H406" s="517"/>
    </row>
    <row r="407" spans="1:8" x14ac:dyDescent="0.3">
      <c r="A407" s="133" t="str">
        <f>'GLOBAL Ministres '!A354</f>
        <v>GA</v>
      </c>
      <c r="B407" s="133">
        <f>'GLOBAL Ministres '!G354</f>
        <v>77</v>
      </c>
      <c r="C407" s="124">
        <f>'GLOBAL Ministres '!H354</f>
        <v>10</v>
      </c>
      <c r="D407" s="133">
        <f>'GLOBAL Ministres '!I354</f>
        <v>97710000</v>
      </c>
      <c r="E407" s="243" t="str">
        <f>'GLOBAL Ministres '!J354</f>
        <v>901.209</v>
      </c>
      <c r="F407" s="27" t="str">
        <f>'GLOBAL Ministres '!N354</f>
        <v>Vente de matériel roulant</v>
      </c>
      <c r="G407" s="108">
        <f>'GLOBAL Ministres '!V354</f>
        <v>0</v>
      </c>
      <c r="H407" s="517"/>
    </row>
    <row r="408" spans="1:8" ht="19.95" customHeight="1" x14ac:dyDescent="0.3">
      <c r="A408" s="133" t="str">
        <f>'GLOBAL Ministres '!A356</f>
        <v>GA</v>
      </c>
      <c r="B408" s="133">
        <f>'GLOBAL Ministres '!G356</f>
        <v>77</v>
      </c>
      <c r="C408" s="124">
        <f>'GLOBAL Ministres '!H356</f>
        <v>20</v>
      </c>
      <c r="D408" s="133" t="str">
        <f>'GLOBAL Ministres '!I356</f>
        <v>97720000</v>
      </c>
      <c r="E408" s="243" t="str">
        <f>'GLOBAL Ministres '!J356</f>
        <v>901.102</v>
      </c>
      <c r="F408" s="27" t="str">
        <f>'GLOBAL Ministres '!N356</f>
        <v>Produit de la vente de biens meubles durables désaffectés ou mis hors de service</v>
      </c>
      <c r="G408" s="604">
        <f>'GLOBAL Ministres '!V356</f>
        <v>0</v>
      </c>
      <c r="H408" s="529"/>
    </row>
    <row r="409" spans="1:8" ht="19.95" customHeight="1" x14ac:dyDescent="0.3">
      <c r="A409" s="67"/>
      <c r="B409" s="132"/>
      <c r="C409" s="123"/>
      <c r="D409" s="132"/>
      <c r="E409" s="240"/>
      <c r="F409" s="3"/>
      <c r="G409" s="531"/>
      <c r="H409" s="541"/>
    </row>
    <row r="410" spans="1:8" ht="17.100000000000001" customHeight="1" x14ac:dyDescent="0.3">
      <c r="A410" s="67"/>
      <c r="B410" s="132"/>
      <c r="C410" s="123"/>
      <c r="D410" s="132"/>
      <c r="E410" s="240"/>
      <c r="F410" s="6" t="s">
        <v>17</v>
      </c>
      <c r="G410" s="95"/>
      <c r="H410" s="543">
        <f t="shared" ref="H410" si="5">SUM(G404:G408)</f>
        <v>0</v>
      </c>
    </row>
    <row r="411" spans="1:8" ht="34.950000000000003" customHeight="1" x14ac:dyDescent="0.3">
      <c r="A411" s="67"/>
      <c r="B411" s="132"/>
      <c r="C411" s="123"/>
      <c r="D411" s="132"/>
      <c r="E411" s="240"/>
      <c r="F411" s="6" t="s">
        <v>10</v>
      </c>
      <c r="G411" s="531"/>
      <c r="H411" s="517">
        <v>0</v>
      </c>
    </row>
    <row r="412" spans="1:8" ht="18" customHeight="1" x14ac:dyDescent="0.3">
      <c r="A412" s="67"/>
      <c r="B412" s="132"/>
      <c r="C412" s="123"/>
      <c r="D412" s="132"/>
      <c r="E412" s="240"/>
      <c r="F412" s="6"/>
      <c r="G412" s="530"/>
      <c r="H412" s="58"/>
    </row>
    <row r="413" spans="1:8" ht="19.95" customHeight="1" x14ac:dyDescent="0.3">
      <c r="A413" s="67"/>
      <c r="B413" s="132"/>
      <c r="C413" s="123"/>
      <c r="D413" s="132"/>
      <c r="E413" s="240"/>
      <c r="F413" s="33" t="s">
        <v>165</v>
      </c>
      <c r="G413" s="530"/>
      <c r="H413" s="517"/>
    </row>
    <row r="414" spans="1:8" ht="19.95" customHeight="1" x14ac:dyDescent="0.3">
      <c r="A414" s="67"/>
      <c r="B414" s="132"/>
      <c r="C414" s="123"/>
      <c r="D414" s="132"/>
      <c r="E414" s="240"/>
      <c r="F414" s="33"/>
      <c r="G414" s="108"/>
      <c r="H414" s="517"/>
    </row>
    <row r="415" spans="1:8" ht="19.95" customHeight="1" x14ac:dyDescent="0.3">
      <c r="A415" s="133" t="str">
        <f>'GLOBAL Ministres '!A108</f>
        <v>DO</v>
      </c>
      <c r="B415" s="134">
        <f>'GLOBAL Ministres '!G108</f>
        <v>51</v>
      </c>
      <c r="C415" s="125">
        <f>'GLOBAL Ministres '!H108</f>
        <v>12</v>
      </c>
      <c r="D415" s="133" t="str">
        <f>'GLOBAL Ministres '!I108</f>
        <v>95112000</v>
      </c>
      <c r="E415" s="243" t="str">
        <f>'GLOBAL Ministres '!J108</f>
        <v>901.095</v>
      </c>
      <c r="F415" s="27" t="str">
        <f>'GLOBAL Ministres '!N108</f>
        <v>Récupérations de sommes indûment payées - Entreprises</v>
      </c>
      <c r="G415" s="108">
        <f>'GLOBAL Ministres '!V108</f>
        <v>0</v>
      </c>
      <c r="H415" s="517"/>
    </row>
    <row r="416" spans="1:8" ht="19.95" customHeight="1" x14ac:dyDescent="0.3">
      <c r="A416" s="133" t="str">
        <f>'GLOBAL Ministres '!A109</f>
        <v>DO</v>
      </c>
      <c r="B416" s="134">
        <f>'GLOBAL Ministres '!G109</f>
        <v>52</v>
      </c>
      <c r="C416" s="125">
        <f>'GLOBAL Ministres '!H109</f>
        <v>10</v>
      </c>
      <c r="D416" s="133" t="str">
        <f>'GLOBAL Ministres '!I109</f>
        <v>95210000</v>
      </c>
      <c r="E416" s="243" t="str">
        <f>'GLOBAL Ministres '!J109</f>
        <v>901.165</v>
      </c>
      <c r="F416" s="27" t="str">
        <f>'GLOBAL Ministres '!N109</f>
        <v>Récupérations de sommes indûment payées - ASBL au service des ménages</v>
      </c>
      <c r="G416" s="108">
        <f>'GLOBAL Ministres '!V109</f>
        <v>0</v>
      </c>
      <c r="H416" s="517"/>
    </row>
    <row r="417" spans="1:8" ht="19.95" customHeight="1" x14ac:dyDescent="0.3">
      <c r="A417" s="133" t="str">
        <f>'GLOBAL Ministres '!A110</f>
        <v>DO</v>
      </c>
      <c r="B417" s="134">
        <f>'GLOBAL Ministres '!G110</f>
        <v>53</v>
      </c>
      <c r="C417" s="125">
        <f>'GLOBAL Ministres '!H110</f>
        <v>10</v>
      </c>
      <c r="D417" s="133" t="str">
        <f>'GLOBAL Ministres '!I110</f>
        <v>95310000</v>
      </c>
      <c r="E417" s="243" t="str">
        <f>'GLOBAL Ministres '!J110</f>
        <v>901.166</v>
      </c>
      <c r="F417" s="27" t="str">
        <f>'GLOBAL Ministres '!N110</f>
        <v>Récupérations de sommes indûment payées - Ménages</v>
      </c>
      <c r="G417" s="108">
        <f>'GLOBAL Ministres '!V110</f>
        <v>0</v>
      </c>
      <c r="H417" s="517"/>
    </row>
    <row r="418" spans="1:8" ht="19.95" customHeight="1" x14ac:dyDescent="0.3">
      <c r="A418" s="133" t="str">
        <f>'GLOBAL Ministres '!A111</f>
        <v>DO</v>
      </c>
      <c r="B418" s="134">
        <f>'GLOBAL Ministres '!G111</f>
        <v>54</v>
      </c>
      <c r="C418" s="125">
        <f>'GLOBAL Ministres '!H111</f>
        <v>11</v>
      </c>
      <c r="D418" s="133">
        <f>'GLOBAL Ministres '!I111</f>
        <v>95411000</v>
      </c>
      <c r="E418" s="243" t="str">
        <f>'GLOBAL Ministres '!J111</f>
        <v>901.262</v>
      </c>
      <c r="F418" s="27" t="str">
        <f>'GLOBAL Ministres '!N111</f>
        <v>Récupérations de transferts en capital à l'étranger</v>
      </c>
      <c r="G418" s="108">
        <f>'GLOBAL Ministres '!V111</f>
        <v>0</v>
      </c>
      <c r="H418" s="517"/>
    </row>
    <row r="419" spans="1:8" ht="19.95" customHeight="1" x14ac:dyDescent="0.3">
      <c r="A419" s="133" t="str">
        <f>'GLOBAL Ministres '!A112</f>
        <v>DO</v>
      </c>
      <c r="B419" s="134">
        <f>'GLOBAL Ministres '!G112</f>
        <v>57</v>
      </c>
      <c r="C419" s="125">
        <f>'GLOBAL Ministres '!H112</f>
        <v>20</v>
      </c>
      <c r="D419" s="133" t="str">
        <f>'GLOBAL Ministres '!I112</f>
        <v>95720000</v>
      </c>
      <c r="E419" s="243" t="str">
        <f>'GLOBAL Ministres '!J112</f>
        <v>901.094</v>
      </c>
      <c r="F419" s="27" t="str">
        <f>'GLOBAL Ministres '!N112</f>
        <v>Recettes diverses - Transfert en capital en provenance des entreprises</v>
      </c>
      <c r="G419" s="108">
        <f>'GLOBAL Ministres '!V112</f>
        <v>0</v>
      </c>
      <c r="H419" s="517"/>
    </row>
    <row r="420" spans="1:8" ht="19.95" customHeight="1" x14ac:dyDescent="0.3">
      <c r="A420" s="133" t="str">
        <f>'GLOBAL Ministres '!A113</f>
        <v>DO</v>
      </c>
      <c r="B420" s="134">
        <f>'GLOBAL Ministres '!G113</f>
        <v>58</v>
      </c>
      <c r="C420" s="125">
        <f>'GLOBAL Ministres '!H113</f>
        <v>20</v>
      </c>
      <c r="D420" s="133" t="str">
        <f>'GLOBAL Ministres '!I113</f>
        <v>95820000</v>
      </c>
      <c r="E420" s="243" t="str">
        <f>'GLOBAL Ministres '!J113</f>
        <v>901.164</v>
      </c>
      <c r="F420" s="27" t="str">
        <f>'GLOBAL Ministres '!N113</f>
        <v>Recettes diverses - Transfert en capital en provenance des ménages</v>
      </c>
      <c r="G420" s="108">
        <f>'GLOBAL Ministres '!V113</f>
        <v>0</v>
      </c>
      <c r="H420" s="517"/>
    </row>
    <row r="421" spans="1:8" ht="19.95" customHeight="1" x14ac:dyDescent="0.3">
      <c r="A421" s="133" t="str">
        <f>'GLOBAL Ministres '!A114</f>
        <v>DO</v>
      </c>
      <c r="B421" s="134">
        <f>'GLOBAL Ministres '!G114</f>
        <v>61</v>
      </c>
      <c r="C421" s="125">
        <f>'GLOBAL Ministres '!H114</f>
        <v>41</v>
      </c>
      <c r="D421" s="133">
        <f>'GLOBAL Ministres '!I114</f>
        <v>96141000</v>
      </c>
      <c r="E421" s="243" t="str">
        <f>'GLOBAL Ministres '!J114</f>
        <v>901.237</v>
      </c>
      <c r="F421" s="27" t="str">
        <f>'GLOBAL Ministres '!N114</f>
        <v>Récupérations de transferts en capital à l'intérieur d'un groupe institutionnel</v>
      </c>
      <c r="G421" s="108">
        <f>'GLOBAL Ministres '!V114</f>
        <v>0</v>
      </c>
      <c r="H421" s="517"/>
    </row>
    <row r="422" spans="1:8" ht="19.95" customHeight="1" x14ac:dyDescent="0.3">
      <c r="A422" s="133" t="str">
        <f>'GLOBAL Ministres '!A115</f>
        <v>DO</v>
      </c>
      <c r="B422" s="134">
        <f>'GLOBAL Ministres '!G115</f>
        <v>63</v>
      </c>
      <c r="C422" s="125">
        <f>'GLOBAL Ministres '!H115</f>
        <v>21</v>
      </c>
      <c r="D422" s="133" t="str">
        <f>'GLOBAL Ministres '!I115</f>
        <v>96321000</v>
      </c>
      <c r="E422" s="243" t="str">
        <f>'GLOBAL Ministres '!J115</f>
        <v>901.203</v>
      </c>
      <c r="F422" s="27" t="str">
        <f>'GLOBAL Ministres '!N115</f>
        <v xml:space="preserve">Récupérations de sommes indûment payées – Secteur public </v>
      </c>
      <c r="G422" s="108">
        <f>'GLOBAL Ministres '!V115</f>
        <v>0</v>
      </c>
      <c r="H422" s="517"/>
    </row>
    <row r="423" spans="1:8" ht="19.95" customHeight="1" x14ac:dyDescent="0.3">
      <c r="A423" s="133" t="str">
        <f>'GLOBAL Ministres '!A116</f>
        <v>DO</v>
      </c>
      <c r="B423" s="134">
        <f>'GLOBAL Ministres '!G116</f>
        <v>65</v>
      </c>
      <c r="C423" s="125">
        <f>'GLOBAL Ministres '!H116</f>
        <v>24</v>
      </c>
      <c r="D423" s="133">
        <f>'GLOBAL Ministres '!I116</f>
        <v>96524000</v>
      </c>
      <c r="E423" s="243" t="str">
        <f>'GLOBAL Ministres '!J116</f>
        <v>901.238</v>
      </c>
      <c r="F423" s="27" t="str">
        <f>'GLOBAL Ministres '!N116</f>
        <v>Récupérations de transferts en capital à d'autres groupes institutionnels</v>
      </c>
      <c r="G423" s="108">
        <f>'GLOBAL Ministres '!V116</f>
        <v>0</v>
      </c>
      <c r="H423" s="517"/>
    </row>
    <row r="424" spans="1:8" ht="19.95" customHeight="1" x14ac:dyDescent="0.3">
      <c r="A424" s="133" t="str">
        <f>'GLOBAL Ministres '!A117</f>
        <v>DO</v>
      </c>
      <c r="B424" s="134">
        <f>'GLOBAL Ministres '!G117</f>
        <v>68</v>
      </c>
      <c r="C424" s="125">
        <f>'GLOBAL Ministres '!H117</f>
        <v>21</v>
      </c>
      <c r="D424" s="133" t="str">
        <f>'GLOBAL Ministres '!I117</f>
        <v>96821000</v>
      </c>
      <c r="E424" s="243" t="str">
        <f>'GLOBAL Ministres '!J117</f>
        <v>901.204</v>
      </c>
      <c r="F424" s="27" t="str">
        <f>'GLOBAL Ministres '!N117</f>
        <v xml:space="preserve">Recettes diverses - Transfert en capital en provenance du secteur public </v>
      </c>
      <c r="G424" s="108">
        <f>'GLOBAL Ministres '!V117</f>
        <v>0</v>
      </c>
      <c r="H424" s="517"/>
    </row>
    <row r="425" spans="1:8" ht="19.95" customHeight="1" x14ac:dyDescent="0.3">
      <c r="A425" s="133" t="str">
        <f>'GLOBAL Ministres '!A118</f>
        <v>DO</v>
      </c>
      <c r="B425" s="134">
        <f>'GLOBAL Ministres '!G118</f>
        <v>71</v>
      </c>
      <c r="C425" s="125">
        <f>'GLOBAL Ministres '!H118</f>
        <v>11</v>
      </c>
      <c r="D425" s="133">
        <f>'GLOBAL Ministres '!I118</f>
        <v>97111000</v>
      </c>
      <c r="E425" s="243" t="str">
        <f>'GLOBAL Ministres '!J118</f>
        <v>901.149</v>
      </c>
      <c r="F425" s="27" t="str">
        <f>'GLOBAL Ministres '!N118</f>
        <v>Produits divers - Remboursement d'expropriations</v>
      </c>
      <c r="G425" s="108">
        <f>'GLOBAL Ministres '!V118</f>
        <v>0</v>
      </c>
      <c r="H425" s="517"/>
    </row>
    <row r="426" spans="1:8" ht="19.95" customHeight="1" x14ac:dyDescent="0.3">
      <c r="A426" s="133" t="str">
        <f>'GLOBAL Ministres '!A119</f>
        <v>DO</v>
      </c>
      <c r="B426" s="134">
        <f>'GLOBAL Ministres '!G119</f>
        <v>71</v>
      </c>
      <c r="C426" s="125">
        <f>'GLOBAL Ministres '!H119</f>
        <v>12</v>
      </c>
      <c r="D426" s="133">
        <f>'GLOBAL Ministres '!I119</f>
        <v>97112000</v>
      </c>
      <c r="E426" s="243" t="str">
        <f>'GLOBAL Ministres '!J119</f>
        <v>901.239</v>
      </c>
      <c r="F426" s="27" t="str">
        <f>'GLOBAL Ministres '!N119</f>
        <v>Récupérations dans le cadre d'achats de terrains et de bâtiments</v>
      </c>
      <c r="G426" s="108">
        <f>'GLOBAL Ministres '!V119</f>
        <v>0</v>
      </c>
      <c r="H426" s="517"/>
    </row>
    <row r="427" spans="1:8" ht="19.95" customHeight="1" x14ac:dyDescent="0.3">
      <c r="A427" s="133" t="str">
        <f>'GLOBAL Ministres '!A120</f>
        <v>DO</v>
      </c>
      <c r="B427" s="134">
        <f>'GLOBAL Ministres '!G120</f>
        <v>71</v>
      </c>
      <c r="C427" s="125">
        <f>'GLOBAL Ministres '!H120</f>
        <v>31</v>
      </c>
      <c r="D427" s="133">
        <f>'GLOBAL Ministres '!I120</f>
        <v>97131000</v>
      </c>
      <c r="E427" s="243" t="str">
        <f>'GLOBAL Ministres '!J120</f>
        <v>901.287</v>
      </c>
      <c r="F427" s="27" t="str">
        <f>'GLOBAL Ministres '!N120</f>
        <v>Récupérations dans le cadre d'achats de bâtiments existants – Secteur public</v>
      </c>
      <c r="G427" s="108">
        <f>'GLOBAL Ministres '!V120</f>
        <v>0</v>
      </c>
      <c r="H427" s="517"/>
    </row>
    <row r="428" spans="1:8" ht="19.95" customHeight="1" thickBot="1" x14ac:dyDescent="0.35">
      <c r="A428" s="582" t="str">
        <f>'GLOBAL Ministres '!A121</f>
        <v>DO</v>
      </c>
      <c r="B428" s="583">
        <f>'GLOBAL Ministres '!G121</f>
        <v>71</v>
      </c>
      <c r="C428" s="584">
        <f>'GLOBAL Ministres '!H121</f>
        <v>32</v>
      </c>
      <c r="D428" s="582">
        <f>'GLOBAL Ministres '!I121</f>
        <v>97132000</v>
      </c>
      <c r="E428" s="589" t="str">
        <f>'GLOBAL Ministres '!J121</f>
        <v>901.286</v>
      </c>
      <c r="F428" s="586" t="str">
        <f>'GLOBAL Ministres '!N121</f>
        <v>Récupérations dans le cadre d'achats de bâtiments existants – Secteur privé</v>
      </c>
      <c r="G428" s="591">
        <f>'GLOBAL Ministres '!V121</f>
        <v>0</v>
      </c>
      <c r="H428" s="590"/>
    </row>
    <row r="429" spans="1:8" ht="19.95" customHeight="1" x14ac:dyDescent="0.3">
      <c r="A429" s="133" t="str">
        <f>'GLOBAL Ministres '!A122</f>
        <v>DO</v>
      </c>
      <c r="B429" s="134">
        <f>'GLOBAL Ministres '!G122</f>
        <v>72</v>
      </c>
      <c r="C429" s="125">
        <f>'GLOBAL Ministres '!H122</f>
        <v>0</v>
      </c>
      <c r="D429" s="133">
        <f>'GLOBAL Ministres '!I122</f>
        <v>97200000</v>
      </c>
      <c r="E429" s="243" t="str">
        <f>'GLOBAL Ministres '!J122</f>
        <v>901.240</v>
      </c>
      <c r="F429" s="27" t="str">
        <f>'GLOBAL Ministres '!N122</f>
        <v>Récupérations dans le cadre de constructions de bâtiments</v>
      </c>
      <c r="G429" s="108">
        <f>'GLOBAL Ministres '!V122</f>
        <v>0</v>
      </c>
      <c r="H429" s="517"/>
    </row>
    <row r="430" spans="1:8" ht="19.95" customHeight="1" x14ac:dyDescent="0.3">
      <c r="A430" s="133" t="str">
        <f>'GLOBAL Ministres '!A123</f>
        <v>DO</v>
      </c>
      <c r="B430" s="133">
        <f>'GLOBAL Ministres '!G123</f>
        <v>73</v>
      </c>
      <c r="C430" s="124">
        <f>'GLOBAL Ministres '!H123</f>
        <v>10</v>
      </c>
      <c r="D430" s="133" t="str">
        <f>'GLOBAL Ministres '!I123</f>
        <v>97310000</v>
      </c>
      <c r="E430" s="243" t="str">
        <f>'GLOBAL Ministres '!J123</f>
        <v>901.096</v>
      </c>
      <c r="F430" s="27" t="str">
        <f>'GLOBAL Ministres '!N123</f>
        <v>Récupérations dans le cadre de travaux routiers</v>
      </c>
      <c r="G430" s="108">
        <f>'GLOBAL Ministres '!V123</f>
        <v>0</v>
      </c>
      <c r="H430" s="517"/>
    </row>
    <row r="431" spans="1:8" ht="19.95" customHeight="1" x14ac:dyDescent="0.3">
      <c r="A431" s="133" t="str">
        <f>'GLOBAL Ministres '!A124</f>
        <v>DO</v>
      </c>
      <c r="B431" s="134">
        <f>'GLOBAL Ministres '!G124</f>
        <v>73</v>
      </c>
      <c r="C431" s="125">
        <f>'GLOBAL Ministres '!H124</f>
        <v>20</v>
      </c>
      <c r="D431" s="133">
        <f>'GLOBAL Ministres '!I124</f>
        <v>97320000</v>
      </c>
      <c r="E431" s="243" t="str">
        <f>'GLOBAL Ministres '!J124</f>
        <v>901.241</v>
      </c>
      <c r="F431" s="27" t="str">
        <f>'GLOBAL Ministres '!N124</f>
        <v>Récupérations dans le cadre de travaux hydrauliques</v>
      </c>
      <c r="G431" s="108">
        <f>'GLOBAL Ministres '!V124</f>
        <v>0</v>
      </c>
      <c r="H431" s="517"/>
    </row>
    <row r="432" spans="1:8" ht="19.95" customHeight="1" x14ac:dyDescent="0.3">
      <c r="A432" s="133" t="str">
        <f>'GLOBAL Ministres '!A125</f>
        <v>DO</v>
      </c>
      <c r="B432" s="134">
        <f>'GLOBAL Ministres '!G125</f>
        <v>73</v>
      </c>
      <c r="C432" s="125">
        <f>'GLOBAL Ministres '!H125</f>
        <v>40</v>
      </c>
      <c r="D432" s="133">
        <f>'GLOBAL Ministres '!I125</f>
        <v>97340000</v>
      </c>
      <c r="E432" s="243" t="str">
        <f>'GLOBAL Ministres '!J125</f>
        <v>901.288</v>
      </c>
      <c r="F432" s="27" t="str">
        <f>'GLOBAL Ministres '!N125</f>
        <v>Récupérations dans le cadre de travaux de préparation et d’aménagement des sols</v>
      </c>
      <c r="G432" s="108">
        <f>'GLOBAL Ministres '!V125</f>
        <v>0</v>
      </c>
      <c r="H432" s="517"/>
    </row>
    <row r="433" spans="1:8" ht="19.95" customHeight="1" x14ac:dyDescent="0.3">
      <c r="A433" s="133" t="str">
        <f>'GLOBAL Ministres '!A126</f>
        <v>DO</v>
      </c>
      <c r="B433" s="134">
        <f>'GLOBAL Ministres '!G126</f>
        <v>74</v>
      </c>
      <c r="C433" s="125">
        <f>'GLOBAL Ministres '!H126</f>
        <v>10</v>
      </c>
      <c r="D433" s="133">
        <f>'GLOBAL Ministres '!I126</f>
        <v>97410000</v>
      </c>
      <c r="E433" s="243" t="str">
        <f>'GLOBAL Ministres '!J126</f>
        <v>901.289</v>
      </c>
      <c r="F433" s="27" t="str">
        <f>'GLOBAL Ministres '!N126</f>
        <v>Récupérations dans le cadre d’acquisitions de matériel de transport</v>
      </c>
      <c r="G433" s="108">
        <f>'GLOBAL Ministres '!V126</f>
        <v>0</v>
      </c>
      <c r="H433" s="517"/>
    </row>
    <row r="434" spans="1:8" ht="19.95" customHeight="1" x14ac:dyDescent="0.3">
      <c r="A434" s="133" t="str">
        <f>'GLOBAL Ministres '!A128</f>
        <v>DO</v>
      </c>
      <c r="B434" s="134">
        <f>'GLOBAL Ministres '!G128</f>
        <v>74</v>
      </c>
      <c r="C434" s="125">
        <f>'GLOBAL Ministres '!H128</f>
        <v>22</v>
      </c>
      <c r="D434" s="133">
        <f>'GLOBAL Ministres '!I128</f>
        <v>97422000</v>
      </c>
      <c r="E434" s="241" t="str">
        <f>'GLOBAL Ministres '!J128</f>
        <v>901.242</v>
      </c>
      <c r="F434" s="27" t="str">
        <f>'GLOBAL Ministres '!N128</f>
        <v>Récupérations dans le cadre acquisitions de biens d'investissement</v>
      </c>
      <c r="G434" s="108">
        <f>'GLOBAL Ministres '!V128</f>
        <v>0</v>
      </c>
      <c r="H434" s="517"/>
    </row>
    <row r="435" spans="1:8" ht="19.95" customHeight="1" x14ac:dyDescent="0.3">
      <c r="A435" s="133" t="str">
        <f>'GLOBAL Ministres '!A129</f>
        <v>DO</v>
      </c>
      <c r="B435" s="134">
        <f>'GLOBAL Ministres '!G129</f>
        <v>81</v>
      </c>
      <c r="C435" s="125">
        <f>'GLOBAL Ministres '!H129</f>
        <v>80</v>
      </c>
      <c r="D435" s="133">
        <f>'GLOBAL Ministres '!I129</f>
        <v>98180000</v>
      </c>
      <c r="E435" s="241" t="str">
        <f>'GLOBAL Ministres '!J129</f>
        <v>901.243</v>
      </c>
      <c r="F435" s="27" t="str">
        <f>'GLOBAL Ministres '!N129</f>
        <v>Récupérations dans le cadre d'octrois de crédits et participations dans les entreprises et institutions financières</v>
      </c>
      <c r="G435" s="108">
        <f>'GLOBAL Ministres '!V129</f>
        <v>0</v>
      </c>
      <c r="H435" s="517"/>
    </row>
    <row r="436" spans="1:8" ht="18" customHeight="1" x14ac:dyDescent="0.3">
      <c r="A436" s="133" t="str">
        <f>'GLOBAL Ministres '!A130</f>
        <v>DO</v>
      </c>
      <c r="B436" s="134">
        <f>'GLOBAL Ministres '!G130</f>
        <v>84</v>
      </c>
      <c r="C436" s="125">
        <f>'GLOBAL Ministres '!H130</f>
        <v>17</v>
      </c>
      <c r="D436" s="133">
        <f>'GLOBAL Ministres '!I130</f>
        <v>98417000</v>
      </c>
      <c r="E436" s="241" t="str">
        <f>'GLOBAL Ministres '!J130</f>
        <v>901.244</v>
      </c>
      <c r="F436" s="27" t="str">
        <f>'GLOBAL Ministres '!N130</f>
        <v>Récupérations dans le cadre d'octrois de crédits, participations et avances à l'étranger</v>
      </c>
      <c r="G436" s="108">
        <f>'GLOBAL Ministres '!V130</f>
        <v>0</v>
      </c>
      <c r="H436" s="517"/>
    </row>
    <row r="437" spans="1:8" ht="19.95" customHeight="1" x14ac:dyDescent="0.3">
      <c r="A437" s="133" t="str">
        <f>'GLOBAL Ministres '!A131</f>
        <v>DO</v>
      </c>
      <c r="B437" s="134">
        <f>'GLOBAL Ministres '!G131</f>
        <v>85</v>
      </c>
      <c r="C437" s="125">
        <f>'GLOBAL Ministres '!H131</f>
        <v>61</v>
      </c>
      <c r="D437" s="133">
        <f>'GLOBAL Ministres '!I131</f>
        <v>98561000</v>
      </c>
      <c r="E437" s="241" t="str">
        <f>'GLOBAL Ministres '!J131</f>
        <v>901.245</v>
      </c>
      <c r="F437" s="27" t="str">
        <f>'GLOBAL Ministres '!N131</f>
        <v>Récupérations dans le cadre d'octrois de crédits,  prises de participations et avances à l'intérieur du secteur des administrations</v>
      </c>
      <c r="G437" s="604">
        <f>'GLOBAL Ministres '!V131</f>
        <v>0</v>
      </c>
      <c r="H437" s="529"/>
    </row>
    <row r="438" spans="1:8" ht="19.95" customHeight="1" x14ac:dyDescent="0.3">
      <c r="A438" s="68"/>
      <c r="B438" s="132"/>
      <c r="C438" s="123"/>
      <c r="D438" s="132"/>
      <c r="E438" s="240"/>
      <c r="F438" s="27"/>
      <c r="G438" s="108"/>
      <c r="H438" s="517"/>
    </row>
    <row r="439" spans="1:8" ht="17.100000000000001" customHeight="1" x14ac:dyDescent="0.3">
      <c r="A439" s="67"/>
      <c r="B439" s="132"/>
      <c r="C439" s="123"/>
      <c r="D439" s="132"/>
      <c r="E439" s="240"/>
      <c r="F439" s="6" t="s">
        <v>13</v>
      </c>
      <c r="G439" s="95"/>
      <c r="H439" s="543">
        <f t="shared" ref="H439" si="6">SUM(G415:G437)</f>
        <v>0</v>
      </c>
    </row>
    <row r="440" spans="1:8" ht="19.95" customHeight="1" x14ac:dyDescent="0.3">
      <c r="A440" s="67"/>
      <c r="B440" s="132"/>
      <c r="C440" s="123"/>
      <c r="D440" s="132"/>
      <c r="E440" s="240"/>
      <c r="F440" s="6" t="s">
        <v>10</v>
      </c>
      <c r="G440" s="95"/>
      <c r="H440" s="543">
        <v>0</v>
      </c>
    </row>
    <row r="441" spans="1:8" ht="19.95" customHeight="1" x14ac:dyDescent="0.3">
      <c r="A441" s="67"/>
      <c r="B441" s="132"/>
      <c r="C441" s="123"/>
      <c r="D441" s="132"/>
      <c r="E441" s="240"/>
      <c r="F441" s="6"/>
      <c r="G441" s="108"/>
      <c r="H441" s="520"/>
    </row>
    <row r="442" spans="1:8" x14ac:dyDescent="0.3">
      <c r="A442" s="67"/>
      <c r="B442" s="132"/>
      <c r="C442" s="123"/>
      <c r="D442" s="132"/>
      <c r="E442" s="240"/>
      <c r="F442" s="7" t="s">
        <v>20</v>
      </c>
      <c r="G442" s="95"/>
      <c r="H442" s="543">
        <f t="shared" ref="H442" si="7">H439+H410+H399</f>
        <v>0</v>
      </c>
    </row>
    <row r="443" spans="1:8" ht="22.95" customHeight="1" x14ac:dyDescent="0.3">
      <c r="A443" s="67"/>
      <c r="B443" s="132"/>
      <c r="C443" s="123"/>
      <c r="D443" s="132"/>
      <c r="E443" s="240"/>
      <c r="F443" s="7" t="s">
        <v>10</v>
      </c>
      <c r="G443" s="95"/>
      <c r="H443" s="543">
        <f>H440+H411+H400</f>
        <v>0</v>
      </c>
    </row>
    <row r="444" spans="1:8" ht="34.950000000000003" customHeight="1" x14ac:dyDescent="0.3">
      <c r="A444" s="67"/>
      <c r="B444" s="132"/>
      <c r="C444" s="123"/>
      <c r="D444" s="132"/>
      <c r="E444" s="240"/>
      <c r="F444" s="7"/>
      <c r="G444" s="108"/>
      <c r="H444" s="58"/>
    </row>
    <row r="445" spans="1:8" ht="33.450000000000003" customHeight="1" x14ac:dyDescent="0.3">
      <c r="A445" s="67"/>
      <c r="B445" s="132"/>
      <c r="C445" s="123"/>
      <c r="D445" s="132"/>
      <c r="E445" s="240"/>
      <c r="F445" s="237"/>
      <c r="G445" s="108"/>
      <c r="H445" s="58"/>
    </row>
    <row r="446" spans="1:8" s="34" customFormat="1" ht="34.950000000000003" customHeight="1" x14ac:dyDescent="0.3">
      <c r="A446" s="67"/>
      <c r="B446" s="132"/>
      <c r="C446" s="123"/>
      <c r="D446" s="132"/>
      <c r="E446" s="240"/>
      <c r="F446" s="362" t="s">
        <v>21</v>
      </c>
      <c r="G446" s="108"/>
      <c r="H446" s="58"/>
    </row>
    <row r="447" spans="1:8" ht="18" customHeight="1" x14ac:dyDescent="0.3">
      <c r="A447" s="67"/>
      <c r="B447" s="132"/>
      <c r="C447" s="123"/>
      <c r="D447" s="132"/>
      <c r="E447" s="240"/>
      <c r="F447" s="6"/>
      <c r="G447" s="95"/>
      <c r="H447" s="517"/>
    </row>
    <row r="448" spans="1:8" ht="18" customHeight="1" x14ac:dyDescent="0.3">
      <c r="A448" s="71"/>
      <c r="B448" s="136"/>
      <c r="C448" s="127"/>
      <c r="D448" s="136"/>
      <c r="E448" s="244"/>
      <c r="F448" s="33" t="s">
        <v>123</v>
      </c>
      <c r="G448" s="95"/>
      <c r="H448" s="517"/>
    </row>
    <row r="449" spans="1:8" ht="19.95" customHeight="1" x14ac:dyDescent="0.3">
      <c r="A449" s="70"/>
      <c r="B449" s="137"/>
      <c r="C449" s="128"/>
      <c r="D449" s="137"/>
      <c r="E449" s="245"/>
      <c r="F449" s="27"/>
      <c r="G449" s="95"/>
      <c r="H449" s="517"/>
    </row>
    <row r="450" spans="1:8" ht="19.95" customHeight="1" x14ac:dyDescent="0.3">
      <c r="A450" s="133" t="str">
        <f>'GLOBAL Ministres '!A226</f>
        <v>DE</v>
      </c>
      <c r="B450" s="133"/>
      <c r="C450" s="124"/>
      <c r="D450" s="133">
        <f>'GLOBAL Ministres '!I226</f>
        <v>96321000</v>
      </c>
      <c r="E450" s="243" t="str">
        <f>'GLOBAL Ministres '!J226</f>
        <v>912.009</v>
      </c>
      <c r="F450" s="652" t="str">
        <f>'GLOBAL Ministres '!N226</f>
        <v>Récupérations de transfert en capital aux administrations publiques locales (recettes affectées au FISIR : AB 050.001, programme 14.050, division organique 14)</v>
      </c>
      <c r="G450" s="95">
        <f>'GLOBAL Ministres '!V226</f>
        <v>0</v>
      </c>
      <c r="H450" s="573"/>
    </row>
    <row r="451" spans="1:8" ht="19.95" customHeight="1" x14ac:dyDescent="0.3">
      <c r="A451" s="133" t="str">
        <f>'GLOBAL Ministres '!A227</f>
        <v>DE</v>
      </c>
      <c r="B451" s="133">
        <f>'GLOBAL Ministres '!G227</f>
        <v>66</v>
      </c>
      <c r="C451" s="124">
        <f>'GLOBAL Ministres '!H227</f>
        <v>42</v>
      </c>
      <c r="D451" s="133" t="str">
        <f>'GLOBAL Ministres '!I227</f>
        <v>96642000</v>
      </c>
      <c r="E451" s="243" t="str">
        <f>'GLOBAL Ministres '!J227</f>
        <v>901.105</v>
      </c>
      <c r="F451" s="27" t="str">
        <f>'GLOBAL Ministres '!N227</f>
        <v>Recettes exceptionnelles en matière de transport scolaire</v>
      </c>
      <c r="G451" s="108">
        <f>'GLOBAL Ministres '!V227</f>
        <v>0</v>
      </c>
      <c r="H451" s="573"/>
    </row>
    <row r="452" spans="1:8" ht="19.95" customHeight="1" x14ac:dyDescent="0.3">
      <c r="A452" s="133" t="str">
        <f>'GLOBAL Ministres '!A228</f>
        <v>DE</v>
      </c>
      <c r="B452" s="133">
        <f>'GLOBAL Ministres '!G228</f>
        <v>76</v>
      </c>
      <c r="C452" s="124">
        <f>'GLOBAL Ministres '!H228</f>
        <v>11</v>
      </c>
      <c r="D452" s="133">
        <f>'GLOBAL Ministres '!I228</f>
        <v>97611000</v>
      </c>
      <c r="E452" s="243" t="str">
        <f>'GLOBAL Ministres '!J228</f>
        <v>901.264</v>
      </c>
      <c r="F452" s="27" t="str">
        <f>'GLOBAL Ministres '!N228</f>
        <v>Produits de la vente de terrains au secteur des administrations publiques</v>
      </c>
      <c r="G452" s="530">
        <f>'GLOBAL Ministres '!V228</f>
        <v>0</v>
      </c>
      <c r="H452" s="573"/>
    </row>
    <row r="453" spans="1:8" x14ac:dyDescent="0.3">
      <c r="A453" s="133" t="str">
        <f>'GLOBAL Ministres '!A229</f>
        <v>DE</v>
      </c>
      <c r="B453" s="133">
        <f>'GLOBAL Ministres '!G229</f>
        <v>76</v>
      </c>
      <c r="C453" s="124">
        <f>'GLOBAL Ministres '!H229</f>
        <v>12</v>
      </c>
      <c r="D453" s="133" t="str">
        <f>'GLOBAL Ministres '!I229</f>
        <v>97612000</v>
      </c>
      <c r="E453" s="243" t="str">
        <f>'GLOBAL Ministres '!J229</f>
        <v>901.182</v>
      </c>
      <c r="F453" s="27" t="str">
        <f>'GLOBAL Ministres '!N229</f>
        <v xml:space="preserve">Produits résultant de la vente et de l’attribution au secteur privé de biens immobiliers  - Terrain </v>
      </c>
      <c r="G453" s="530">
        <f>'GLOBAL Ministres '!V229</f>
        <v>0</v>
      </c>
      <c r="H453" s="573"/>
    </row>
    <row r="454" spans="1:8" x14ac:dyDescent="0.3">
      <c r="A454" s="133" t="str">
        <f>'GLOBAL Ministres '!A230</f>
        <v>DE</v>
      </c>
      <c r="B454" s="133">
        <f>'GLOBAL Ministres '!G230</f>
        <v>76</v>
      </c>
      <c r="C454" s="124">
        <f>'GLOBAL Ministres '!H230</f>
        <v>32</v>
      </c>
      <c r="D454" s="133" t="str">
        <f>'GLOBAL Ministres '!I230</f>
        <v>97632000</v>
      </c>
      <c r="E454" s="243" t="str">
        <f>'GLOBAL Ministres '!J230</f>
        <v>901.183</v>
      </c>
      <c r="F454" s="27" t="str">
        <f>'GLOBAL Ministres '!N230</f>
        <v>Produits résultant de la vente et de l’attribution au secteur privé de biens immobiliers  - Bâtiment</v>
      </c>
      <c r="G454" s="530">
        <f>'GLOBAL Ministres '!V230</f>
        <v>0</v>
      </c>
      <c r="H454" s="573"/>
    </row>
    <row r="455" spans="1:8" ht="14.7" customHeight="1" x14ac:dyDescent="0.3">
      <c r="A455" s="133" t="str">
        <f>'GLOBAL Ministres '!A392</f>
        <v>NE</v>
      </c>
      <c r="B455" s="133">
        <f>'GLOBAL Ministres '!G392</f>
        <v>89</v>
      </c>
      <c r="C455" s="124">
        <f>'GLOBAL Ministres '!H392</f>
        <v>14</v>
      </c>
      <c r="D455" s="133">
        <f>'GLOBAL Ministres '!I392</f>
        <v>98914000</v>
      </c>
      <c r="E455" s="526" t="str">
        <f>'GLOBAL Ministres '!J392</f>
        <v>901.268</v>
      </c>
      <c r="F455" s="27" t="str">
        <f>'GLOBAL Ministres '!N392</f>
        <v>Remboursement de la mission déléguée de la SOWAER - Transferts de revenus à l'intérieur d'un groupe institutionnel</v>
      </c>
      <c r="G455" s="530">
        <f>'GLOBAL Ministres '!V392</f>
        <v>0</v>
      </c>
      <c r="H455" s="529"/>
    </row>
    <row r="456" spans="1:8" ht="17.100000000000001" customHeight="1" x14ac:dyDescent="0.3">
      <c r="A456" s="133"/>
      <c r="B456" s="133"/>
      <c r="C456" s="124"/>
      <c r="D456" s="133"/>
      <c r="E456" s="526"/>
      <c r="F456" s="27"/>
      <c r="G456" s="96"/>
      <c r="H456" s="541"/>
    </row>
    <row r="457" spans="1:8" ht="20.25" customHeight="1" x14ac:dyDescent="0.3">
      <c r="A457" s="131"/>
      <c r="B457" s="132"/>
      <c r="C457" s="123"/>
      <c r="D457" s="132"/>
      <c r="E457" s="240"/>
      <c r="F457" s="6" t="s">
        <v>22</v>
      </c>
      <c r="G457" s="95"/>
      <c r="H457" s="544">
        <f>SUM(G450:G455)</f>
        <v>0</v>
      </c>
    </row>
    <row r="458" spans="1:8" ht="34.950000000000003" customHeight="1" x14ac:dyDescent="0.3">
      <c r="A458" s="131"/>
      <c r="B458" s="132"/>
      <c r="C458" s="123"/>
      <c r="D458" s="132"/>
      <c r="E458" s="240"/>
      <c r="F458" s="6" t="s">
        <v>10</v>
      </c>
      <c r="G458" s="95"/>
      <c r="H458" s="656">
        <f>G450</f>
        <v>0</v>
      </c>
    </row>
    <row r="459" spans="1:8" x14ac:dyDescent="0.3">
      <c r="A459" s="67"/>
      <c r="B459" s="132"/>
      <c r="C459" s="123"/>
      <c r="D459" s="132"/>
      <c r="E459" s="240"/>
      <c r="F459" s="2"/>
      <c r="G459" s="108"/>
      <c r="H459" s="517"/>
    </row>
    <row r="460" spans="1:8" ht="28.8" x14ac:dyDescent="0.3">
      <c r="A460" s="67"/>
      <c r="B460" s="132"/>
      <c r="C460" s="123"/>
      <c r="D460" s="132"/>
      <c r="E460" s="240"/>
      <c r="F460" s="33" t="s">
        <v>23</v>
      </c>
      <c r="G460" s="108"/>
      <c r="H460" s="517"/>
    </row>
    <row r="461" spans="1:8" ht="75" customHeight="1" x14ac:dyDescent="0.3">
      <c r="A461" s="67"/>
      <c r="B461" s="132"/>
      <c r="C461" s="123"/>
      <c r="D461" s="132"/>
      <c r="E461" s="240"/>
      <c r="F461" s="27"/>
      <c r="G461" s="108"/>
      <c r="H461" s="517"/>
    </row>
    <row r="462" spans="1:8" ht="34.950000000000003" customHeight="1" x14ac:dyDescent="0.3">
      <c r="A462" s="133" t="str">
        <f>'GLOBAL Ministres '!A445</f>
        <v>DA</v>
      </c>
      <c r="B462" s="133" t="str">
        <f>'GLOBAL Ministres '!G445</f>
        <v>08</v>
      </c>
      <c r="C462" s="124" t="str">
        <f>'GLOBAL Ministres '!H445</f>
        <v>10</v>
      </c>
      <c r="D462" s="133">
        <f>'GLOBAL Ministres '!I445</f>
        <v>90810002</v>
      </c>
      <c r="E462" s="243" t="str">
        <f>'GLOBAL Ministres '!J445</f>
        <v>917.002</v>
      </c>
      <c r="F462" s="27" t="str">
        <f>'GLOBAL Ministres '!N445</f>
        <v>Produits résultant du recouvrement des soldes débiteurs dus par les intéressés au terme des opérations de remembrement ou d'aménagement foncier (recettes affectées au Fonds budgétaire en matière de politique foncière agricole : AB 073.001, programme 15.073, division organique 15)</v>
      </c>
      <c r="G462" s="108">
        <f>'GLOBAL Ministres '!V445</f>
        <v>0</v>
      </c>
      <c r="H462" s="517"/>
    </row>
    <row r="463" spans="1:8" ht="49.95" customHeight="1" x14ac:dyDescent="0.3">
      <c r="A463" s="133" t="str">
        <f>'GLOBAL Ministres '!A393</f>
        <v>NE</v>
      </c>
      <c r="B463" s="133">
        <f>'GLOBAL Ministres '!G393</f>
        <v>51</v>
      </c>
      <c r="C463" s="124">
        <f>'GLOBAL Ministres '!H393</f>
        <v>12</v>
      </c>
      <c r="D463" s="133">
        <f>'GLOBAL Ministres '!I393</f>
        <v>95112000</v>
      </c>
      <c r="E463" s="241" t="str">
        <f>'GLOBAL Ministres '!J393</f>
        <v>920.002</v>
      </c>
      <c r="F463" s="27" t="str">
        <f>'GLOBAL Ministres '!N393</f>
        <v>Produits de la gestion des quotas d'émission de gaz à effet de serre perçus en vertu du décret du 10 novembre 2004 instaurant un système d'échange de quotas d'émission de gaz à effet de serre, créant un Fonds wallon "Kyoto" et relatif aux mécanismes de flexibilité du Protocole de Kyoto, modifié par le décret du 22 juin 2006 - Récupérations d'avances indûments payées (recette affectée au Fonds wallon "Kyoto" en matière de qualité de l'air et de changements climatiques : AB 074.001, programme 15.074, division organique 15)</v>
      </c>
      <c r="G463" s="108">
        <f>'GLOBAL Ministres '!V393</f>
        <v>0</v>
      </c>
      <c r="H463" s="517"/>
    </row>
    <row r="464" spans="1:8" ht="49.95" customHeight="1" x14ac:dyDescent="0.3">
      <c r="A464" s="133" t="str">
        <f>'GLOBAL Ministres '!A323</f>
        <v>CO</v>
      </c>
      <c r="B464" s="133">
        <f>'GLOBAL Ministres '!G323</f>
        <v>61</v>
      </c>
      <c r="C464" s="124">
        <f>'GLOBAL Ministres '!H323</f>
        <v>41</v>
      </c>
      <c r="D464" s="133">
        <f>'GLOBAL Ministres '!I323</f>
        <v>96141000</v>
      </c>
      <c r="E464" s="241" t="str">
        <f>'GLOBAL Ministres '!J323</f>
        <v>903.019</v>
      </c>
      <c r="F464" s="27" t="str">
        <f>'GLOBAL Ministres '!N323</f>
        <v>Récupérations de subventions - UAP (recettes affectées au Fonds pour la gestion des déchets : AB 077.001, programme 15.077, division organique 15)</v>
      </c>
      <c r="G464" s="108">
        <f>'GLOBAL Ministres '!V323</f>
        <v>0</v>
      </c>
      <c r="H464" s="517"/>
    </row>
    <row r="465" spans="1:8" ht="49.95" customHeight="1" x14ac:dyDescent="0.3">
      <c r="A465" s="133" t="str">
        <f>'GLOBAL Ministres '!A446</f>
        <v>DA</v>
      </c>
      <c r="B465" s="133">
        <f>'GLOBAL Ministres '!G446</f>
        <v>76</v>
      </c>
      <c r="C465" s="124">
        <f>'GLOBAL Ministres '!H446</f>
        <v>11</v>
      </c>
      <c r="D465" s="133" t="str">
        <f>'GLOBAL Ministres '!I446</f>
        <v>97611000</v>
      </c>
      <c r="E465" s="243" t="str">
        <f>'GLOBAL Ministres '!J446</f>
        <v>917.004</v>
      </c>
      <c r="F465" s="27" t="str">
        <f>'GLOBAL Ministres '!N446</f>
        <v>Produits résultant de la vente et de l’attribution de biens immobiliers - Ventes de terrains au secteur des administrations publiques (recettes affectées au Fonds budgétaire en matière de politique foncière agricole : AB 073.001, programme 15.073, division organique 15)</v>
      </c>
      <c r="G465" s="108">
        <f>'GLOBAL Ministres '!V446</f>
        <v>0</v>
      </c>
      <c r="H465" s="517"/>
    </row>
    <row r="466" spans="1:8" ht="34.950000000000003" customHeight="1" x14ac:dyDescent="0.3">
      <c r="A466" s="133" t="str">
        <f>'GLOBAL Ministres '!A447</f>
        <v>DA</v>
      </c>
      <c r="B466" s="133">
        <f>'GLOBAL Ministres '!G447</f>
        <v>76</v>
      </c>
      <c r="C466" s="124">
        <f>'GLOBAL Ministres '!H447</f>
        <v>12</v>
      </c>
      <c r="D466" s="133" t="str">
        <f>'GLOBAL Ministres '!I447</f>
        <v>97612000</v>
      </c>
      <c r="E466" s="243" t="str">
        <f>'GLOBAL Ministres '!J447</f>
        <v>917.003</v>
      </c>
      <c r="F466" s="27" t="str">
        <f>'GLOBAL Ministres '!N447</f>
        <v>Produits résultant de la vente et de l’attribution de biens immobiliers - Ventes de terrains au secteur privé (recettes affectées au Fonds budgétaire en matière de politique foncière agricole : AB 073.001, programme 15.073, division organique 15)</v>
      </c>
      <c r="G466" s="108">
        <f>'GLOBAL Ministres '!V447</f>
        <v>0</v>
      </c>
      <c r="H466" s="517"/>
    </row>
    <row r="467" spans="1:8" ht="34.950000000000003" customHeight="1" x14ac:dyDescent="0.3">
      <c r="A467" s="133" t="str">
        <f>'GLOBAL Ministres '!A394</f>
        <v>NE</v>
      </c>
      <c r="B467" s="133">
        <f>'GLOBAL Ministres '!G448</f>
        <v>89</v>
      </c>
      <c r="C467" s="124">
        <f>'GLOBAL Ministres '!H448</f>
        <v>73</v>
      </c>
      <c r="D467" s="133">
        <f>'GLOBAL Ministres '!I394</f>
        <v>98610000</v>
      </c>
      <c r="E467" s="241" t="str">
        <f>'GLOBAL Ministres '!J394</f>
        <v>920.004</v>
      </c>
      <c r="F467" s="27" t="str">
        <f>'GLOBAL Ministres '!N394</f>
        <v>Remboursements de crédits par les entreprises (recette affectée au Fonds wallon "Kyoto" en matière de qualité de l'air et de changements climatiques : AB 074.001, programme 15.074, division organique 15)</v>
      </c>
      <c r="G467" s="108">
        <f>'GLOBAL Ministres '!V394</f>
        <v>0</v>
      </c>
      <c r="H467" s="517"/>
    </row>
    <row r="468" spans="1:8" ht="28.8" x14ac:dyDescent="0.3">
      <c r="A468" s="133" t="str">
        <f>'GLOBAL Ministres '!A448</f>
        <v>DA</v>
      </c>
      <c r="B468" s="133">
        <f>'GLOBAL Ministres '!G448</f>
        <v>89</v>
      </c>
      <c r="C468" s="124">
        <f>'GLOBAL Ministres '!H448</f>
        <v>73</v>
      </c>
      <c r="D468" s="133" t="str">
        <f>'GLOBAL Ministres '!I448</f>
        <v>98973000</v>
      </c>
      <c r="E468" s="243" t="str">
        <f>'GLOBAL Ministres '!J448</f>
        <v>901.108</v>
      </c>
      <c r="F468" s="27" t="str">
        <f>'GLOBAL Ministres '!N448</f>
        <v>Produits résultant de la récupération des avances consenties pour les dépenses techniques relatives à l’application de la législation sur le remembrement ou d'aménagement foncier de biens ruraux</v>
      </c>
      <c r="G468" s="108">
        <f>'GLOBAL Ministres '!V448</f>
        <v>0</v>
      </c>
      <c r="H468" s="517"/>
    </row>
    <row r="469" spans="1:8" ht="19.95" customHeight="1" x14ac:dyDescent="0.3">
      <c r="A469" s="133" t="str">
        <f>'GLOBAL Ministres '!A324</f>
        <v>CO</v>
      </c>
      <c r="B469" s="133">
        <f>'GLOBAL Ministres '!G324</f>
        <v>89</v>
      </c>
      <c r="C469" s="124">
        <f>'GLOBAL Ministres '!H324</f>
        <v>73</v>
      </c>
      <c r="D469" s="133" t="str">
        <f>'GLOBAL Ministres '!I324</f>
        <v>98973000</v>
      </c>
      <c r="E469" s="243" t="str">
        <f>'GLOBAL Ministres '!J324</f>
        <v>902.013</v>
      </c>
      <c r="F469" s="27" t="str">
        <f>'GLOBAL Ministres '!N324</f>
        <v>Remboursement d’avances consenties aux pouvoirs locaux dans le cadre de projets européens (recettes affectées au Fonds pour la protection de l'Environnement : AB 075.001, programme 15.075, division organique 15)</v>
      </c>
      <c r="G469" s="108">
        <f>'GLOBAL Ministres '!V324</f>
        <v>0</v>
      </c>
      <c r="H469" s="519"/>
    </row>
    <row r="470" spans="1:8" ht="19.95" customHeight="1" x14ac:dyDescent="0.3">
      <c r="A470" s="67"/>
      <c r="B470" s="132"/>
      <c r="C470" s="123"/>
      <c r="D470" s="132"/>
      <c r="E470" s="240"/>
      <c r="F470" s="3"/>
      <c r="G470" s="96"/>
      <c r="H470" s="541"/>
    </row>
    <row r="471" spans="1:8" ht="18" customHeight="1" x14ac:dyDescent="0.3">
      <c r="A471" s="67"/>
      <c r="B471" s="132"/>
      <c r="C471" s="123"/>
      <c r="D471" s="132"/>
      <c r="E471" s="240"/>
      <c r="F471" s="6" t="s">
        <v>9</v>
      </c>
      <c r="G471" s="95"/>
      <c r="H471" s="543">
        <f>SUM(G462:G469)</f>
        <v>0</v>
      </c>
    </row>
    <row r="472" spans="1:8" ht="34.950000000000003" customHeight="1" x14ac:dyDescent="0.3">
      <c r="A472" s="67"/>
      <c r="B472" s="132"/>
      <c r="C472" s="123"/>
      <c r="D472" s="132"/>
      <c r="E472" s="240"/>
      <c r="F472" s="6" t="s">
        <v>10</v>
      </c>
      <c r="G472" s="95"/>
      <c r="H472" s="543">
        <f>G462+G463+G464+G465+G466+G469</f>
        <v>0</v>
      </c>
    </row>
    <row r="473" spans="1:8" ht="17.25" customHeight="1" x14ac:dyDescent="0.3">
      <c r="A473" s="67"/>
      <c r="B473" s="132"/>
      <c r="C473" s="123"/>
      <c r="D473" s="132"/>
      <c r="E473" s="240"/>
      <c r="F473" s="2"/>
      <c r="G473" s="108"/>
      <c r="H473" s="517"/>
    </row>
    <row r="474" spans="1:8" ht="30.75" customHeight="1" x14ac:dyDescent="0.3">
      <c r="A474" s="67"/>
      <c r="B474" s="132"/>
      <c r="C474" s="123"/>
      <c r="D474" s="132"/>
      <c r="E474" s="240"/>
      <c r="F474" s="33" t="s">
        <v>24</v>
      </c>
      <c r="G474" s="108"/>
      <c r="H474" s="517"/>
    </row>
    <row r="475" spans="1:8" ht="19.95" customHeight="1" x14ac:dyDescent="0.3">
      <c r="A475" s="67"/>
      <c r="B475" s="132"/>
      <c r="C475" s="123"/>
      <c r="D475" s="132"/>
      <c r="E475" s="240"/>
      <c r="F475" s="2"/>
      <c r="G475" s="108"/>
      <c r="H475" s="517"/>
    </row>
    <row r="476" spans="1:8" ht="34.950000000000003" customHeight="1" x14ac:dyDescent="0.3">
      <c r="A476" s="133" t="str">
        <f>'GLOBAL Ministres '!A395</f>
        <v>NE</v>
      </c>
      <c r="B476" s="133">
        <f>'GLOBAL Ministres '!G395</f>
        <v>51</v>
      </c>
      <c r="C476" s="124">
        <f>'GLOBAL Ministres '!H395</f>
        <v>12</v>
      </c>
      <c r="D476" s="133" t="str">
        <f>'GLOBAL Ministres '!I395</f>
        <v>95112000</v>
      </c>
      <c r="E476" s="243" t="str">
        <f>'GLOBAL Ministres '!J395</f>
        <v>901.109</v>
      </c>
      <c r="F476" s="27" t="str">
        <f>'GLOBAL Ministres '!N395</f>
        <v>Remboursement des subventions accordées aux organismes publics et privés en matière de logement</v>
      </c>
      <c r="G476" s="108">
        <f>'GLOBAL Ministres '!V395</f>
        <v>0</v>
      </c>
      <c r="H476" s="517"/>
    </row>
    <row r="477" spans="1:8" ht="19.95" customHeight="1" x14ac:dyDescent="0.3">
      <c r="A477" s="133" t="str">
        <f>'GLOBAL Ministres '!A396</f>
        <v>NE</v>
      </c>
      <c r="B477" s="133">
        <f>'GLOBAL Ministres '!G396</f>
        <v>53</v>
      </c>
      <c r="C477" s="124">
        <f>'GLOBAL Ministres '!H396</f>
        <v>10</v>
      </c>
      <c r="D477" s="133" t="str">
        <f>'GLOBAL Ministres '!I396</f>
        <v>95310000</v>
      </c>
      <c r="E477" s="243" t="str">
        <f>'GLOBAL Ministres '!J396</f>
        <v>901.110</v>
      </c>
      <c r="F477" s="27" t="str">
        <f>'GLOBAL Ministres '!N396</f>
        <v>Remboursement des aides au logement accordées aux particuliers</v>
      </c>
      <c r="G477" s="108">
        <f>'GLOBAL Ministres '!V396</f>
        <v>0</v>
      </c>
      <c r="H477" s="517"/>
    </row>
    <row r="478" spans="1:8" ht="28.8" x14ac:dyDescent="0.3">
      <c r="A478" s="133" t="str">
        <f>'GLOBAL Ministres '!A231</f>
        <v>DE</v>
      </c>
      <c r="B478" s="133">
        <f>'GLOBAL Ministres '!G231</f>
        <v>63</v>
      </c>
      <c r="C478" s="124">
        <f>'GLOBAL Ministres '!H231</f>
        <v>21</v>
      </c>
      <c r="D478" s="133" t="str">
        <f>'GLOBAL Ministres '!I231</f>
        <v>96321000</v>
      </c>
      <c r="E478" s="243" t="str">
        <f>'GLOBAL Ministres '!J231</f>
        <v>901.255</v>
      </c>
      <c r="F478" s="27" t="str">
        <f>'GLOBAL Ministres '!N231</f>
        <v>Produits de la revente de sites à réaménager et des sites de réhabilitation paysagère et environnementale - Remboursement de subventions - Administrations</v>
      </c>
      <c r="G478" s="108">
        <f>'GLOBAL Ministres '!V231</f>
        <v>0</v>
      </c>
      <c r="H478" s="517"/>
    </row>
    <row r="479" spans="1:8" ht="15" thickBot="1" x14ac:dyDescent="0.35">
      <c r="A479" s="582" t="str">
        <f>'GLOBAL Ministres '!A398</f>
        <v>NE</v>
      </c>
      <c r="B479" s="582">
        <f>'GLOBAL Ministres '!G398</f>
        <v>66</v>
      </c>
      <c r="C479" s="588">
        <f>'GLOBAL Ministres '!H398</f>
        <v>41</v>
      </c>
      <c r="D479" s="582" t="str">
        <f>'GLOBAL Ministres '!I398</f>
        <v>96641000</v>
      </c>
      <c r="E479" s="589" t="str">
        <f>'GLOBAL Ministres '!J398</f>
        <v>901.172</v>
      </c>
      <c r="F479" s="586" t="str">
        <f>'GLOBAL Ministres '!N398</f>
        <v>Remboursement de subventions accordées aux OAP </v>
      </c>
      <c r="G479" s="591">
        <f>'GLOBAL Ministres '!V398</f>
        <v>0</v>
      </c>
      <c r="H479" s="590"/>
    </row>
    <row r="480" spans="1:8" x14ac:dyDescent="0.3">
      <c r="A480" s="133" t="str">
        <f>'GLOBAL Ministres '!A234</f>
        <v>DE</v>
      </c>
      <c r="B480" s="133">
        <f>'GLOBAL Ministres '!G234</f>
        <v>86</v>
      </c>
      <c r="C480" s="124">
        <f>'GLOBAL Ministres '!H234</f>
        <v>80</v>
      </c>
      <c r="D480" s="133" t="str">
        <f>'GLOBAL Ministres '!I234</f>
        <v>98680000</v>
      </c>
      <c r="E480" s="243" t="str">
        <f>'GLOBAL Ministres '!J234</f>
        <v>901.115</v>
      </c>
      <c r="F480" s="27" t="str">
        <f>'GLOBAL Ministres '!N234</f>
        <v>Remboursement d'avances récupérables octroyées pour la démolition d'immeubles érigés en contravention aux dispositions du CodT</v>
      </c>
      <c r="G480" s="108">
        <f>'GLOBAL Ministres '!V234</f>
        <v>0</v>
      </c>
      <c r="H480" s="517"/>
    </row>
    <row r="481" spans="1:8" x14ac:dyDescent="0.3">
      <c r="A481" s="133" t="str">
        <f>'GLOBAL Ministres '!A400</f>
        <v>NE</v>
      </c>
      <c r="B481" s="133">
        <f>'GLOBAL Ministres '!G400</f>
        <v>89</v>
      </c>
      <c r="C481" s="124">
        <f>'GLOBAL Ministres '!H400</f>
        <v>71</v>
      </c>
      <c r="D481" s="133" t="str">
        <f>'GLOBAL Ministres '!I400</f>
        <v>98971000</v>
      </c>
      <c r="E481" s="243" t="str">
        <f>'GLOBAL Ministres '!J400</f>
        <v>901.114</v>
      </c>
      <c r="F481" s="27" t="str">
        <f>'GLOBAL Ministres '!N400</f>
        <v>Remboursement d'avances récupérables en matière de logement</v>
      </c>
      <c r="G481" s="108">
        <f>'GLOBAL Ministres '!V400</f>
        <v>0</v>
      </c>
      <c r="H481" s="517"/>
    </row>
    <row r="482" spans="1:8" ht="19.95" customHeight="1" x14ac:dyDescent="0.3">
      <c r="A482" s="133" t="str">
        <f>'GLOBAL Ministres '!A401</f>
        <v>NE</v>
      </c>
      <c r="B482" s="133">
        <f>'GLOBAL Ministres '!G401</f>
        <v>89</v>
      </c>
      <c r="C482" s="124">
        <f>'GLOBAL Ministres '!H401</f>
        <v>71</v>
      </c>
      <c r="D482" s="133" t="str">
        <f>'GLOBAL Ministres '!I401</f>
        <v>98971000</v>
      </c>
      <c r="E482" s="243" t="str">
        <f>'GLOBAL Ministres '!J401</f>
        <v>927.001</v>
      </c>
      <c r="F482" s="27" t="str">
        <f>'GLOBAL Ministres '!N401</f>
        <v>Remboursement d’avances dans le cadre du dispositif Ecopack/renopack (recettes affectées au Fonds destiné au financement du dispositif Ecopack et Rénopack - Marshall 4.0 - Axe IV - Mesure IV.1.2 : AB 090.001, programme  16.090, division organique 16)</v>
      </c>
      <c r="G482" s="604">
        <f>'GLOBAL Ministres '!V401</f>
        <v>0</v>
      </c>
      <c r="H482" s="529"/>
    </row>
    <row r="483" spans="1:8" ht="19.95" customHeight="1" x14ac:dyDescent="0.3">
      <c r="A483" s="67"/>
      <c r="B483" s="132"/>
      <c r="C483" s="123"/>
      <c r="D483" s="132"/>
      <c r="E483" s="240"/>
      <c r="F483" s="3"/>
      <c r="G483" s="96"/>
      <c r="H483" s="541"/>
    </row>
    <row r="484" spans="1:8" x14ac:dyDescent="0.3">
      <c r="A484" s="67"/>
      <c r="B484" s="132"/>
      <c r="C484" s="123"/>
      <c r="D484" s="132"/>
      <c r="E484" s="240"/>
      <c r="F484" s="6" t="s">
        <v>12</v>
      </c>
      <c r="G484" s="95"/>
      <c r="H484" s="543">
        <f t="shared" ref="H484" si="8">SUM(G476:G482)</f>
        <v>0</v>
      </c>
    </row>
    <row r="485" spans="1:8" ht="18" customHeight="1" x14ac:dyDescent="0.3">
      <c r="A485" s="67"/>
      <c r="B485" s="132"/>
      <c r="C485" s="123"/>
      <c r="D485" s="132"/>
      <c r="E485" s="240"/>
      <c r="F485" s="6" t="s">
        <v>10</v>
      </c>
      <c r="G485" s="95"/>
      <c r="H485" s="543">
        <f t="shared" ref="H485" si="9">G482</f>
        <v>0</v>
      </c>
    </row>
    <row r="486" spans="1:8" ht="34.950000000000003" customHeight="1" x14ac:dyDescent="0.3">
      <c r="A486" s="67"/>
      <c r="B486" s="132"/>
      <c r="C486" s="123"/>
      <c r="D486" s="132"/>
      <c r="E486" s="240"/>
      <c r="F486" s="2"/>
      <c r="G486" s="108"/>
      <c r="H486" s="517"/>
    </row>
    <row r="487" spans="1:8" ht="18" customHeight="1" x14ac:dyDescent="0.3">
      <c r="A487" s="67"/>
      <c r="B487" s="132"/>
      <c r="C487" s="123"/>
      <c r="D487" s="132"/>
      <c r="E487" s="240"/>
      <c r="F487" s="2"/>
      <c r="G487" s="108"/>
      <c r="H487" s="517"/>
    </row>
    <row r="488" spans="1:8" ht="19.95" customHeight="1" x14ac:dyDescent="0.3">
      <c r="A488" s="67"/>
      <c r="B488" s="132"/>
      <c r="C488" s="123"/>
      <c r="D488" s="132"/>
      <c r="E488" s="240"/>
      <c r="F488" s="5" t="s">
        <v>26</v>
      </c>
      <c r="G488" s="108"/>
      <c r="H488" s="517"/>
    </row>
    <row r="489" spans="1:8" ht="19.95" customHeight="1" x14ac:dyDescent="0.3">
      <c r="A489" s="67"/>
      <c r="B489" s="132"/>
      <c r="C489" s="123"/>
      <c r="D489" s="132"/>
      <c r="E489" s="240"/>
      <c r="F489" s="2"/>
      <c r="G489" s="108"/>
      <c r="H489" s="517"/>
    </row>
    <row r="490" spans="1:8" ht="19.95" customHeight="1" x14ac:dyDescent="0.3">
      <c r="A490" s="133" t="str">
        <f>'GLOBAL Ministres '!A270</f>
        <v>JE</v>
      </c>
      <c r="B490" s="133">
        <f>'GLOBAL Ministres '!G270</f>
        <v>51</v>
      </c>
      <c r="C490" s="124">
        <f>'GLOBAL Ministres '!H270</f>
        <v>12</v>
      </c>
      <c r="D490" s="133" t="str">
        <f>'GLOBAL Ministres '!I270</f>
        <v>95112000</v>
      </c>
      <c r="E490" s="243" t="str">
        <f>'GLOBAL Ministres '!J270</f>
        <v>901.118</v>
      </c>
      <c r="F490" s="27" t="str">
        <f>'GLOBAL Ministres '!N270</f>
        <v>Récupération sur créances et contentieux - Aides à l'investissement</v>
      </c>
      <c r="G490" s="108">
        <f>'GLOBAL Ministres '!V270</f>
        <v>0</v>
      </c>
      <c r="H490" s="517"/>
    </row>
    <row r="491" spans="1:8" ht="19.95" customHeight="1" x14ac:dyDescent="0.3">
      <c r="A491" s="133" t="str">
        <f>'GLOBAL Ministres '!A235</f>
        <v>DE</v>
      </c>
      <c r="B491" s="133">
        <f>'GLOBAL Ministres '!G235</f>
        <v>61</v>
      </c>
      <c r="C491" s="124">
        <f>'GLOBAL Ministres '!H235</f>
        <v>41</v>
      </c>
      <c r="D491" s="133" t="str">
        <f>'GLOBAL Ministres '!I235</f>
        <v>96141000</v>
      </c>
      <c r="E491" s="243" t="str">
        <f>'GLOBAL Ministres '!J235</f>
        <v>901.121</v>
      </c>
      <c r="F491" s="27" t="str">
        <f>'GLOBAL Ministres '!N235</f>
        <v>Récupération liée aux zones d'activité économique - UAP</v>
      </c>
      <c r="G491" s="108">
        <f>'GLOBAL Ministres '!V235</f>
        <v>0</v>
      </c>
      <c r="H491" s="517"/>
    </row>
    <row r="492" spans="1:8" ht="19.95" customHeight="1" x14ac:dyDescent="0.3">
      <c r="A492" s="133" t="str">
        <f>'GLOBAL Ministres '!A236</f>
        <v>DE</v>
      </c>
      <c r="B492" s="133">
        <f>'GLOBAL Ministres '!G236</f>
        <v>63</v>
      </c>
      <c r="C492" s="124">
        <f>'GLOBAL Ministres '!H236</f>
        <v>53</v>
      </c>
      <c r="D492" s="133" t="str">
        <f>'GLOBAL Ministres '!I236</f>
        <v>96353000</v>
      </c>
      <c r="E492" s="243" t="str">
        <f>'GLOBAL Ministres '!J236</f>
        <v>901.122</v>
      </c>
      <c r="F492" s="27" t="str">
        <f>'GLOBAL Ministres '!N236</f>
        <v>Récupération liée aux zones d'activité économique - Intercommunales</v>
      </c>
      <c r="G492" s="108">
        <f>'GLOBAL Ministres '!V236</f>
        <v>0</v>
      </c>
      <c r="H492" s="517"/>
    </row>
    <row r="493" spans="1:8" ht="34.950000000000003" customHeight="1" x14ac:dyDescent="0.3">
      <c r="A493" s="133" t="str">
        <f>'GLOBAL Ministres '!A271</f>
        <v>JE</v>
      </c>
      <c r="B493" s="133">
        <f>'GLOBAL Ministres '!G271</f>
        <v>66</v>
      </c>
      <c r="C493" s="124">
        <f>'GLOBAL Ministres '!H271</f>
        <v>41</v>
      </c>
      <c r="D493" s="133" t="str">
        <f>'GLOBAL Ministres '!I271</f>
        <v>96641000</v>
      </c>
      <c r="E493" s="243" t="str">
        <f>'GLOBAL Ministres '!J271</f>
        <v>901.184</v>
      </c>
      <c r="F493" s="27" t="str">
        <f>'GLOBAL Ministres '!N271</f>
        <v>Transfert en capital en provenance des outils financiers</v>
      </c>
      <c r="G493" s="108">
        <f>'GLOBAL Ministres '!V271</f>
        <v>0</v>
      </c>
      <c r="H493" s="517"/>
    </row>
    <row r="494" spans="1:8" ht="49.95" customHeight="1" x14ac:dyDescent="0.3">
      <c r="A494" s="133" t="str">
        <f>'GLOBAL Ministres '!A272</f>
        <v>JE</v>
      </c>
      <c r="B494" s="133">
        <f>'GLOBAL Ministres '!G272</f>
        <v>66</v>
      </c>
      <c r="C494" s="124">
        <f>'GLOBAL Ministres '!H272</f>
        <v>41</v>
      </c>
      <c r="D494" s="133">
        <f>'GLOBAL Ministres '!I272</f>
        <v>96641000</v>
      </c>
      <c r="E494" s="243" t="str">
        <f>'GLOBAL Ministres '!J272</f>
        <v>901.253</v>
      </c>
      <c r="F494" s="27" t="str">
        <f>'GLOBAL Ministres '!N272</f>
        <v>Transfert en capital en provenance des UAP</v>
      </c>
      <c r="G494" s="108">
        <f>'GLOBAL Ministres '!V272</f>
        <v>0</v>
      </c>
      <c r="H494" s="517"/>
    </row>
    <row r="495" spans="1:8" ht="49.95" customHeight="1" x14ac:dyDescent="0.3">
      <c r="A495" s="133" t="str">
        <f>'GLOBAL Ministres '!A273</f>
        <v>JE</v>
      </c>
      <c r="B495" s="133">
        <f>'GLOBAL Ministres '!G273</f>
        <v>86</v>
      </c>
      <c r="C495" s="124">
        <f>'GLOBAL Ministres '!H273</f>
        <v>10</v>
      </c>
      <c r="D495" s="133" t="str">
        <f>'GLOBAL Ministres '!I273</f>
        <v>98610000</v>
      </c>
      <c r="E495" s="243" t="str">
        <f>'GLOBAL Ministres '!J273</f>
        <v>901.123</v>
      </c>
      <c r="F495" s="27" t="str">
        <f>'GLOBAL Ministres '!N273</f>
        <v>Produit de cession de participation et remboursement de crédits octroyés dans le cadre du développement et de la restructuration des entreprises</v>
      </c>
      <c r="G495" s="108">
        <f>'GLOBAL Ministres '!V273</f>
        <v>0</v>
      </c>
      <c r="H495" s="517"/>
    </row>
    <row r="496" spans="1:8" ht="43.2" x14ac:dyDescent="0.3">
      <c r="A496" s="133" t="str">
        <f>'GLOBAL Ministres '!A274</f>
        <v>JE</v>
      </c>
      <c r="B496" s="133" t="e">
        <f>'GLOBAL Ministres '!#REF!</f>
        <v>#REF!</v>
      </c>
      <c r="C496" s="124" t="e">
        <f>'GLOBAL Ministres '!#REF!</f>
        <v>#REF!</v>
      </c>
      <c r="D496" s="133" t="str">
        <f>'GLOBAL Ministres '!I274</f>
        <v>98670000</v>
      </c>
      <c r="E496" s="243" t="str">
        <f>'GLOBAL Ministres '!J274</f>
        <v>928.001</v>
      </c>
      <c r="F496" s="27" t="str">
        <f>'GLOBAL Ministres '!N274</f>
        <v>Recettes perçues en application du décret du 3 juillet 2008 destiné au soutien de la recherche, du développement et de l'innovation en Wallonie - Surplus liés au remboursement des avances récupérables (recettes affectées au Fonds destiné au soutien de la Recherche, du développement et de l'innovation : AB 118.001, programme 18.118, division organique 18)</v>
      </c>
      <c r="G496" s="108">
        <f>'GLOBAL Ministres '!V274</f>
        <v>0</v>
      </c>
      <c r="H496" s="517"/>
    </row>
    <row r="497" spans="1:8" ht="19.95" customHeight="1" x14ac:dyDescent="0.3">
      <c r="A497" s="133" t="str">
        <f>'GLOBAL Ministres '!A275</f>
        <v>JE</v>
      </c>
      <c r="B497" s="133" t="e">
        <f>'GLOBAL Ministres '!#REF!</f>
        <v>#REF!</v>
      </c>
      <c r="C497" s="124" t="e">
        <f>'GLOBAL Ministres '!#REF!</f>
        <v>#REF!</v>
      </c>
      <c r="D497" s="133" t="str">
        <f>'GLOBAL Ministres '!I275</f>
        <v>98680000</v>
      </c>
      <c r="E497" s="243" t="str">
        <f>'GLOBAL Ministres '!J275</f>
        <v>928.005</v>
      </c>
      <c r="F497" s="27" t="str">
        <f>'GLOBAL Ministres '!N275</f>
        <v>Recettes perçues en application du décret du 3 juillet 2008 destiné au soutien de la recherche, du développement et de l'innovation en Wallonie - Remboursements de la partie en capital des avances récupérables (recettes affectées au Fonds destiné au soutien de la Recherche, du développement et de l'innovation : AB 118.001, programme 18.118, division organique 18)</v>
      </c>
      <c r="G497" s="108">
        <f>'GLOBAL Ministres '!V275</f>
        <v>0</v>
      </c>
      <c r="H497" s="529"/>
    </row>
    <row r="498" spans="1:8" ht="19.95" customHeight="1" x14ac:dyDescent="0.3">
      <c r="A498" s="67"/>
      <c r="B498" s="132"/>
      <c r="C498" s="123"/>
      <c r="D498" s="132"/>
      <c r="E498" s="240"/>
      <c r="F498" s="3"/>
      <c r="G498" s="96"/>
      <c r="H498" s="541"/>
    </row>
    <row r="499" spans="1:8" x14ac:dyDescent="0.3">
      <c r="A499" s="67"/>
      <c r="B499" s="132"/>
      <c r="C499" s="123"/>
      <c r="D499" s="132"/>
      <c r="E499" s="240"/>
      <c r="F499" s="6" t="s">
        <v>27</v>
      </c>
      <c r="G499" s="95"/>
      <c r="H499" s="543">
        <f t="shared" ref="H499" si="10">SUM(G490:G497)</f>
        <v>0</v>
      </c>
    </row>
    <row r="500" spans="1:8" x14ac:dyDescent="0.3">
      <c r="A500" s="67"/>
      <c r="B500" s="132"/>
      <c r="C500" s="123"/>
      <c r="D500" s="132"/>
      <c r="E500" s="240"/>
      <c r="F500" s="6" t="s">
        <v>10</v>
      </c>
      <c r="G500" s="95"/>
      <c r="H500" s="543">
        <f>G496+G497</f>
        <v>0</v>
      </c>
    </row>
    <row r="501" spans="1:8" x14ac:dyDescent="0.3">
      <c r="A501" s="67"/>
      <c r="B501" s="132"/>
      <c r="C501" s="123"/>
      <c r="D501" s="132"/>
      <c r="E501" s="240"/>
      <c r="F501" s="6"/>
      <c r="G501" s="108"/>
      <c r="H501" s="517"/>
    </row>
    <row r="502" spans="1:8" x14ac:dyDescent="0.3">
      <c r="A502" s="67"/>
      <c r="B502" s="132"/>
      <c r="C502" s="123"/>
      <c r="D502" s="132"/>
      <c r="E502" s="240"/>
      <c r="F502" s="6"/>
      <c r="G502" s="108"/>
      <c r="H502" s="517"/>
    </row>
    <row r="503" spans="1:8" x14ac:dyDescent="0.3">
      <c r="A503" s="67"/>
      <c r="B503" s="132"/>
      <c r="C503" s="123"/>
      <c r="D503" s="132"/>
      <c r="E503" s="240"/>
      <c r="F503" s="6"/>
      <c r="G503" s="108"/>
      <c r="H503" s="517"/>
    </row>
    <row r="504" spans="1:8" ht="34.950000000000003" customHeight="1" x14ac:dyDescent="0.3">
      <c r="A504" s="67"/>
      <c r="B504" s="132"/>
      <c r="C504" s="123"/>
      <c r="D504" s="132"/>
      <c r="E504" s="240"/>
      <c r="F504" s="6"/>
      <c r="G504" s="108"/>
      <c r="H504" s="517"/>
    </row>
    <row r="505" spans="1:8" x14ac:dyDescent="0.3">
      <c r="A505" s="67"/>
      <c r="B505" s="132"/>
      <c r="C505" s="123"/>
      <c r="D505" s="132"/>
      <c r="E505" s="240"/>
      <c r="F505" s="6"/>
      <c r="G505" s="108"/>
      <c r="H505" s="517"/>
    </row>
    <row r="506" spans="1:8" ht="19.95" customHeight="1" x14ac:dyDescent="0.3">
      <c r="A506" s="67"/>
      <c r="B506" s="132"/>
      <c r="C506" s="123"/>
      <c r="D506" s="132"/>
      <c r="E506" s="240"/>
      <c r="F506" s="5" t="s">
        <v>164</v>
      </c>
      <c r="G506" s="95"/>
      <c r="H506" s="519"/>
    </row>
    <row r="507" spans="1:8" ht="19.95" customHeight="1" x14ac:dyDescent="0.3">
      <c r="A507" s="67"/>
      <c r="B507" s="132"/>
      <c r="C507" s="123"/>
      <c r="D507" s="132"/>
      <c r="E507" s="240"/>
      <c r="F507" s="5"/>
      <c r="G507" s="95"/>
      <c r="H507" s="517"/>
    </row>
    <row r="508" spans="1:8" ht="17.25" customHeight="1" x14ac:dyDescent="0.3">
      <c r="A508" s="133" t="str">
        <f>'GLOBAL Ministres '!A132</f>
        <v>DO</v>
      </c>
      <c r="B508" s="133">
        <f>'GLOBAL Ministres '!G132</f>
        <v>86</v>
      </c>
      <c r="C508" s="124">
        <f>'GLOBAL Ministres '!H132</f>
        <v>70</v>
      </c>
      <c r="D508" s="133">
        <f>'GLOBAL Ministres '!I132</f>
        <v>98670000</v>
      </c>
      <c r="E508" s="243" t="str">
        <f>'GLOBAL Ministres '!J132</f>
        <v>901.219</v>
      </c>
      <c r="F508" s="27" t="str">
        <f>'GLOBAL Ministres '!N132</f>
        <v xml:space="preserve">Produits des Swaps </v>
      </c>
      <c r="G508" s="108">
        <f>'GLOBAL Ministres '!V132</f>
        <v>0</v>
      </c>
      <c r="H508" s="517"/>
    </row>
    <row r="509" spans="1:8" ht="19.95" customHeight="1" x14ac:dyDescent="0.3">
      <c r="A509" s="133" t="str">
        <f>'GLOBAL Ministres '!A133</f>
        <v>DO</v>
      </c>
      <c r="B509" s="133">
        <f>'GLOBAL Ministres '!G133</f>
        <v>89</v>
      </c>
      <c r="C509" s="124" t="str">
        <f>'GLOBAL Ministres '!H133</f>
        <v>61</v>
      </c>
      <c r="D509" s="133" t="str">
        <f>'GLOBAL Ministres '!I133</f>
        <v>98961000</v>
      </c>
      <c r="E509" s="243" t="str">
        <f>'GLOBAL Ministres '!J133</f>
        <v>901.103</v>
      </c>
      <c r="F509" s="27" t="str">
        <f>'GLOBAL Ministres '!N133</f>
        <v>Liquidation de participations à l'intérieur des administrations publiques</v>
      </c>
      <c r="G509" s="604">
        <f>'GLOBAL Ministres '!V133</f>
        <v>0</v>
      </c>
      <c r="H509" s="522"/>
    </row>
    <row r="510" spans="1:8" ht="19.95" customHeight="1" x14ac:dyDescent="0.3">
      <c r="A510" s="68"/>
      <c r="B510" s="132"/>
      <c r="C510" s="123"/>
      <c r="D510" s="132"/>
      <c r="E510" s="240"/>
      <c r="F510" s="27"/>
      <c r="G510" s="96"/>
      <c r="H510" s="541"/>
    </row>
    <row r="511" spans="1:8" x14ac:dyDescent="0.3">
      <c r="A511" s="67"/>
      <c r="B511" s="132"/>
      <c r="C511" s="123"/>
      <c r="D511" s="132"/>
      <c r="E511" s="240"/>
      <c r="F511" s="6" t="s">
        <v>13</v>
      </c>
      <c r="G511" s="95"/>
      <c r="H511" s="543">
        <f t="shared" ref="H511" si="11">SUM(G508:G509)</f>
        <v>0</v>
      </c>
    </row>
    <row r="512" spans="1:8" x14ac:dyDescent="0.3">
      <c r="A512" s="67"/>
      <c r="B512" s="132"/>
      <c r="C512" s="123"/>
      <c r="D512" s="132"/>
      <c r="E512" s="240"/>
      <c r="F512" s="6" t="s">
        <v>10</v>
      </c>
      <c r="G512" s="95"/>
      <c r="H512" s="543">
        <v>0</v>
      </c>
    </row>
    <row r="513" spans="1:8" ht="19.95" customHeight="1" x14ac:dyDescent="0.3">
      <c r="A513" s="67"/>
      <c r="B513" s="132"/>
      <c r="C513" s="123"/>
      <c r="D513" s="132"/>
      <c r="E513" s="240"/>
      <c r="F513" s="6"/>
      <c r="G513" s="108"/>
      <c r="H513" s="517"/>
    </row>
    <row r="514" spans="1:8" ht="19.95" customHeight="1" x14ac:dyDescent="0.3">
      <c r="A514" s="67"/>
      <c r="B514" s="132"/>
      <c r="C514" s="123"/>
      <c r="D514" s="132"/>
      <c r="E514" s="240"/>
      <c r="F514" s="6"/>
      <c r="G514" s="94"/>
      <c r="H514" s="519"/>
    </row>
    <row r="515" spans="1:8" x14ac:dyDescent="0.3">
      <c r="A515" s="67"/>
      <c r="B515" s="132"/>
      <c r="C515" s="123"/>
      <c r="D515" s="132"/>
      <c r="E515" s="240"/>
      <c r="F515" s="7" t="s">
        <v>28</v>
      </c>
      <c r="G515" s="95"/>
      <c r="H515" s="543">
        <f>H511+H499+H484+H471+H457</f>
        <v>0</v>
      </c>
    </row>
    <row r="516" spans="1:8" ht="19.95" customHeight="1" x14ac:dyDescent="0.3">
      <c r="A516" s="67"/>
      <c r="B516" s="132"/>
      <c r="C516" s="123"/>
      <c r="D516" s="132"/>
      <c r="E516" s="240"/>
      <c r="F516" s="7" t="s">
        <v>10</v>
      </c>
      <c r="G516" s="95"/>
      <c r="H516" s="543">
        <f>H512+H500+H485+H472+H458</f>
        <v>0</v>
      </c>
    </row>
    <row r="517" spans="1:8" ht="19.95" customHeight="1" x14ac:dyDescent="0.3">
      <c r="A517" s="67"/>
      <c r="B517" s="132"/>
      <c r="C517" s="123"/>
      <c r="D517" s="132"/>
      <c r="E517" s="240"/>
      <c r="F517" s="7"/>
      <c r="G517" s="94"/>
      <c r="H517" s="519"/>
    </row>
    <row r="518" spans="1:8" x14ac:dyDescent="0.3">
      <c r="A518" s="67"/>
      <c r="B518" s="132"/>
      <c r="C518" s="123"/>
      <c r="D518" s="132"/>
      <c r="E518" s="240"/>
      <c r="F518" s="7" t="s">
        <v>32</v>
      </c>
      <c r="G518" s="95"/>
      <c r="H518" s="543">
        <f>H515+H442+H384</f>
        <v>0</v>
      </c>
    </row>
    <row r="519" spans="1:8" x14ac:dyDescent="0.3">
      <c r="A519" s="67"/>
      <c r="B519" s="132"/>
      <c r="C519" s="123"/>
      <c r="D519" s="132"/>
      <c r="E519" s="240"/>
      <c r="F519" s="7" t="s">
        <v>10</v>
      </c>
      <c r="G519" s="95"/>
      <c r="H519" s="543">
        <f>H516++H443+H385</f>
        <v>0</v>
      </c>
    </row>
    <row r="520" spans="1:8" s="34" customFormat="1" ht="34.950000000000003" customHeight="1" x14ac:dyDescent="0.3">
      <c r="A520" s="67"/>
      <c r="B520" s="132"/>
      <c r="C520" s="123"/>
      <c r="D520" s="132"/>
      <c r="E520" s="240"/>
      <c r="F520" s="7"/>
      <c r="G520" s="94"/>
      <c r="H520" s="519"/>
    </row>
    <row r="521" spans="1:8" x14ac:dyDescent="0.3">
      <c r="A521" s="67"/>
      <c r="B521" s="132"/>
      <c r="C521" s="123"/>
      <c r="D521" s="132"/>
      <c r="E521" s="240"/>
      <c r="F521" s="7"/>
      <c r="G521" s="95"/>
      <c r="H521" s="58"/>
    </row>
    <row r="522" spans="1:8" ht="21" x14ac:dyDescent="0.3">
      <c r="A522" s="71"/>
      <c r="B522" s="136"/>
      <c r="C522" s="127"/>
      <c r="D522" s="136"/>
      <c r="E522" s="244"/>
      <c r="F522" s="615" t="s">
        <v>33</v>
      </c>
      <c r="G522" s="95"/>
      <c r="H522" s="58"/>
    </row>
    <row r="523" spans="1:8" s="34" customFormat="1" ht="34.950000000000003" customHeight="1" x14ac:dyDescent="0.3">
      <c r="A523" s="67"/>
      <c r="B523" s="132"/>
      <c r="C523" s="123"/>
      <c r="D523" s="132"/>
      <c r="E523" s="240"/>
      <c r="F523" s="2"/>
      <c r="G523" s="95"/>
      <c r="H523" s="58"/>
    </row>
    <row r="524" spans="1:8" ht="18" customHeight="1" x14ac:dyDescent="0.3">
      <c r="A524" s="67"/>
      <c r="B524" s="136"/>
      <c r="C524" s="127"/>
      <c r="D524" s="136"/>
      <c r="E524" s="244"/>
      <c r="F524" s="2"/>
      <c r="G524" s="95"/>
      <c r="H524" s="58"/>
    </row>
    <row r="525" spans="1:8" ht="34.950000000000003" customHeight="1" x14ac:dyDescent="0.3">
      <c r="A525" s="71"/>
      <c r="B525" s="136"/>
      <c r="C525" s="127"/>
      <c r="D525" s="136"/>
      <c r="E525" s="244"/>
      <c r="F525" s="138" t="s">
        <v>31</v>
      </c>
      <c r="G525" s="94"/>
      <c r="H525" s="58"/>
    </row>
    <row r="526" spans="1:8" ht="32.25" customHeight="1" x14ac:dyDescent="0.3">
      <c r="A526" s="67"/>
      <c r="B526" s="132"/>
      <c r="C526" s="123"/>
      <c r="D526" s="132"/>
      <c r="E526" s="240"/>
      <c r="F526" s="4"/>
      <c r="G526" s="94"/>
      <c r="H526" s="517"/>
    </row>
    <row r="527" spans="1:8" ht="19.95" customHeight="1" x14ac:dyDescent="0.3">
      <c r="A527" s="67"/>
      <c r="B527" s="132"/>
      <c r="C527" s="123"/>
      <c r="D527" s="132"/>
      <c r="E527" s="240"/>
      <c r="F527" s="33" t="s">
        <v>112</v>
      </c>
      <c r="G527" s="524"/>
      <c r="H527" s="519"/>
    </row>
    <row r="528" spans="1:8" ht="19.95" customHeight="1" x14ac:dyDescent="0.3">
      <c r="A528" s="67"/>
      <c r="B528" s="132"/>
      <c r="C528" s="123"/>
      <c r="D528" s="132"/>
      <c r="E528" s="240"/>
      <c r="F528" s="33"/>
      <c r="G528" s="94"/>
      <c r="H528" s="520"/>
    </row>
    <row r="529" spans="1:8" x14ac:dyDescent="0.3">
      <c r="A529" s="133" t="str">
        <f>'GLOBAL Ministres '!A134</f>
        <v>DO</v>
      </c>
      <c r="B529" s="133">
        <f>'GLOBAL Ministres '!G134</f>
        <v>96</v>
      </c>
      <c r="C529" s="124">
        <f>'GLOBAL Ministres '!H134</f>
        <v>40</v>
      </c>
      <c r="D529" s="133" t="str">
        <f>'GLOBAL Ministres '!I134</f>
        <v>99640000</v>
      </c>
      <c r="E529" s="243" t="str">
        <f>'GLOBAL Ministres '!J134</f>
        <v>901.174</v>
      </c>
      <c r="F529" s="27" t="str">
        <f>'GLOBAL Ministres '!N134</f>
        <v>Préfinancement par l’UE des dépenses financées par l’UE dans le cadre de la Facilité pour la relance et la résilience européenne (FRR)</v>
      </c>
      <c r="G529" s="108">
        <f>'GLOBAL Ministres '!V134</f>
        <v>0</v>
      </c>
      <c r="H529" s="517"/>
    </row>
    <row r="530" spans="1:8" ht="19.95" customHeight="1" x14ac:dyDescent="0.3">
      <c r="A530" s="133" t="str">
        <f>'GLOBAL Ministres '!A135</f>
        <v>DO</v>
      </c>
      <c r="B530" s="133">
        <f>'GLOBAL Ministres '!G135</f>
        <v>96</v>
      </c>
      <c r="C530" s="124">
        <f>'GLOBAL Ministres '!H135</f>
        <v>40</v>
      </c>
      <c r="D530" s="133">
        <f>'GLOBAL Ministres '!I135</f>
        <v>99640000</v>
      </c>
      <c r="E530" s="243" t="str">
        <f>'GLOBAL Ministres '!J135</f>
        <v>901.228</v>
      </c>
      <c r="F530" s="27" t="str">
        <f>'GLOBAL Ministres '!N135</f>
        <v>Préfinancement par l’UE des dépenses financées par l’UE dans le cadre de RepowerEU</v>
      </c>
      <c r="G530" s="108">
        <f>'GLOBAL Ministres '!V135</f>
        <v>0</v>
      </c>
      <c r="H530" s="519"/>
    </row>
    <row r="531" spans="1:8" ht="19.95" customHeight="1" x14ac:dyDescent="0.3">
      <c r="A531" s="67"/>
      <c r="B531" s="132"/>
      <c r="C531" s="123"/>
      <c r="D531" s="132"/>
      <c r="E531" s="240"/>
      <c r="F531" s="3"/>
      <c r="G531" s="96"/>
      <c r="H531" s="541"/>
    </row>
    <row r="532" spans="1:8" ht="30.75" customHeight="1" x14ac:dyDescent="0.3">
      <c r="A532" s="67"/>
      <c r="B532" s="132"/>
      <c r="C532" s="123"/>
      <c r="D532" s="132"/>
      <c r="E532" s="240"/>
      <c r="F532" s="6" t="s">
        <v>16</v>
      </c>
      <c r="G532" s="95"/>
      <c r="H532" s="543">
        <f t="shared" ref="H532" si="12">SUM(G529:G530)</f>
        <v>0</v>
      </c>
    </row>
    <row r="533" spans="1:8" ht="18" customHeight="1" x14ac:dyDescent="0.3">
      <c r="A533" s="67"/>
      <c r="B533" s="132"/>
      <c r="C533" s="123"/>
      <c r="D533" s="132"/>
      <c r="E533" s="240"/>
      <c r="F533" s="6" t="s">
        <v>10</v>
      </c>
      <c r="G533" s="95"/>
      <c r="H533" s="543">
        <v>0</v>
      </c>
    </row>
    <row r="534" spans="1:8" s="34" customFormat="1" ht="34.950000000000003" customHeight="1" x14ac:dyDescent="0.3">
      <c r="A534" s="68"/>
      <c r="B534" s="133"/>
      <c r="C534" s="124"/>
      <c r="D534" s="247"/>
      <c r="E534" s="241"/>
      <c r="F534" s="27"/>
      <c r="G534" s="108"/>
      <c r="H534" s="517"/>
    </row>
    <row r="535" spans="1:8" ht="18" x14ac:dyDescent="0.3">
      <c r="A535" s="67"/>
      <c r="B535" s="132"/>
      <c r="C535" s="123"/>
      <c r="D535" s="132"/>
      <c r="E535" s="240"/>
      <c r="F535" s="4"/>
      <c r="G535" s="108"/>
      <c r="H535" s="517"/>
    </row>
    <row r="536" spans="1:8" ht="19.95" customHeight="1" x14ac:dyDescent="0.3">
      <c r="A536" s="71"/>
      <c r="B536" s="136"/>
      <c r="C536" s="127"/>
      <c r="D536" s="136"/>
      <c r="E536" s="244"/>
      <c r="F536" s="5" t="s">
        <v>165</v>
      </c>
      <c r="G536" s="95"/>
      <c r="H536" s="517"/>
    </row>
    <row r="537" spans="1:8" ht="19.95" customHeight="1" x14ac:dyDescent="0.3">
      <c r="A537" s="67"/>
      <c r="B537" s="132"/>
      <c r="C537" s="123"/>
      <c r="D537" s="132"/>
      <c r="E537" s="240"/>
      <c r="F537" s="5"/>
      <c r="G537" s="95"/>
      <c r="H537" s="517"/>
    </row>
    <row r="538" spans="1:8" ht="19.95" customHeight="1" thickBot="1" x14ac:dyDescent="0.35">
      <c r="A538" s="582" t="str">
        <f>'GLOBAL Ministres '!A136</f>
        <v>DO</v>
      </c>
      <c r="B538" s="582">
        <f>'GLOBAL Ministres '!G136</f>
        <v>91</v>
      </c>
      <c r="C538" s="588">
        <f>'GLOBAL Ministres '!H136</f>
        <v>10</v>
      </c>
      <c r="D538" s="582">
        <f>'GLOBAL Ministres '!I136</f>
        <v>99110000</v>
      </c>
      <c r="E538" s="589" t="str">
        <f>'GLOBAL Ministres '!J136</f>
        <v>901.246</v>
      </c>
      <c r="F538" s="586" t="str">
        <f>'GLOBAL Ministres '!N136</f>
        <v>Récupérations de remboursements d'emprunts émis à plus d'un an</v>
      </c>
      <c r="G538" s="591">
        <f>'GLOBAL Ministres '!V136</f>
        <v>0</v>
      </c>
      <c r="H538" s="590"/>
    </row>
    <row r="539" spans="1:8" x14ac:dyDescent="0.3">
      <c r="A539" s="133" t="str">
        <f>'GLOBAL Ministres '!A137</f>
        <v>DO</v>
      </c>
      <c r="B539" s="133">
        <f>'GLOBAL Ministres '!G137</f>
        <v>96</v>
      </c>
      <c r="C539" s="124">
        <f>'GLOBAL Ministres '!H137</f>
        <v>10</v>
      </c>
      <c r="D539" s="133" t="str">
        <f>'GLOBAL Ministres '!I137</f>
        <v>99610000</v>
      </c>
      <c r="E539" s="243" t="str">
        <f>'GLOBAL Ministres '!J137</f>
        <v>901.125</v>
      </c>
      <c r="F539" s="27" t="str">
        <f>'GLOBAL Ministres '!N137</f>
        <v>Produits d'emprunts</v>
      </c>
      <c r="G539" s="108">
        <f>'GLOBAL Ministres '!V137</f>
        <v>0</v>
      </c>
      <c r="H539" s="517"/>
    </row>
    <row r="540" spans="1:8" ht="19.95" customHeight="1" x14ac:dyDescent="0.3">
      <c r="A540" s="133" t="str">
        <f>'GLOBAL Ministres '!A140</f>
        <v>DO</v>
      </c>
      <c r="B540" s="133">
        <f>'GLOBAL Ministres '!G140</f>
        <v>96</v>
      </c>
      <c r="C540" s="124">
        <f>'GLOBAL Ministres '!H140</f>
        <v>20</v>
      </c>
      <c r="D540" s="133" t="str">
        <f>'GLOBAL Ministres '!I140</f>
        <v>99620000</v>
      </c>
      <c r="E540" s="243" t="str">
        <f>'GLOBAL Ministres '!J140</f>
        <v>901.126</v>
      </c>
      <c r="F540" s="27" t="str">
        <f>'GLOBAL Ministres '!N140</f>
        <v>Produits des emprunts d'une durée supérieure à un an en monnaies étrangères</v>
      </c>
      <c r="G540" s="604">
        <f>'GLOBAL Ministres '!V140</f>
        <v>0</v>
      </c>
      <c r="H540" s="517"/>
    </row>
    <row r="541" spans="1:8" ht="19.95" customHeight="1" x14ac:dyDescent="0.3">
      <c r="A541" s="67"/>
      <c r="B541" s="132"/>
      <c r="C541" s="123"/>
      <c r="D541" s="132"/>
      <c r="E541" s="240"/>
      <c r="F541" s="3"/>
      <c r="G541" s="96"/>
      <c r="H541" s="541"/>
    </row>
    <row r="542" spans="1:8" x14ac:dyDescent="0.3">
      <c r="A542" s="67"/>
      <c r="B542" s="132"/>
      <c r="C542" s="123"/>
      <c r="D542" s="132"/>
      <c r="E542" s="240"/>
      <c r="F542" s="6" t="s">
        <v>13</v>
      </c>
      <c r="G542" s="95"/>
      <c r="H542" s="543">
        <f>SUM(G538:G540)</f>
        <v>0</v>
      </c>
    </row>
    <row r="543" spans="1:8" ht="19.95" customHeight="1" x14ac:dyDescent="0.3">
      <c r="A543" s="67"/>
      <c r="B543" s="132"/>
      <c r="C543" s="123"/>
      <c r="D543" s="132"/>
      <c r="E543" s="240"/>
      <c r="F543" s="6" t="s">
        <v>10</v>
      </c>
      <c r="G543" s="95"/>
      <c r="H543" s="543">
        <v>0</v>
      </c>
    </row>
    <row r="544" spans="1:8" ht="17.100000000000001" customHeight="1" x14ac:dyDescent="0.3">
      <c r="A544" s="67"/>
      <c r="B544" s="132"/>
      <c r="C544" s="123"/>
      <c r="D544" s="132"/>
      <c r="E544" s="240"/>
      <c r="F544" s="3"/>
      <c r="G544" s="108"/>
      <c r="H544" s="520"/>
    </row>
    <row r="545" spans="1:8" x14ac:dyDescent="0.3">
      <c r="A545" s="67"/>
      <c r="B545" s="132"/>
      <c r="C545" s="123"/>
      <c r="D545" s="132"/>
      <c r="E545" s="240"/>
      <c r="F545" s="7" t="s">
        <v>20</v>
      </c>
      <c r="G545" s="95"/>
      <c r="H545" s="543">
        <f>H542+H532</f>
        <v>0</v>
      </c>
    </row>
    <row r="546" spans="1:8" ht="19.95" customHeight="1" x14ac:dyDescent="0.3">
      <c r="A546" s="67"/>
      <c r="B546" s="132"/>
      <c r="C546" s="123"/>
      <c r="D546" s="132"/>
      <c r="E546" s="240"/>
      <c r="F546" s="7" t="s">
        <v>10</v>
      </c>
      <c r="G546" s="95"/>
      <c r="H546" s="543">
        <v>0</v>
      </c>
    </row>
    <row r="547" spans="1:8" ht="19.95" customHeight="1" x14ac:dyDescent="0.3">
      <c r="A547" s="67"/>
      <c r="B547" s="132"/>
      <c r="C547" s="123"/>
      <c r="D547" s="132"/>
      <c r="E547" s="240"/>
      <c r="F547" s="5"/>
      <c r="G547" s="108"/>
      <c r="H547" s="520"/>
    </row>
    <row r="548" spans="1:8" x14ac:dyDescent="0.3">
      <c r="A548" s="67"/>
      <c r="B548" s="132"/>
      <c r="C548" s="123"/>
      <c r="D548" s="132"/>
      <c r="E548" s="240"/>
      <c r="F548" s="7" t="s">
        <v>34</v>
      </c>
      <c r="G548" s="95"/>
      <c r="H548" s="543">
        <f t="shared" ref="H548" si="13">H545</f>
        <v>0</v>
      </c>
    </row>
    <row r="549" spans="1:8" x14ac:dyDescent="0.3">
      <c r="A549" s="67"/>
      <c r="B549" s="132"/>
      <c r="C549" s="123"/>
      <c r="D549" s="132"/>
      <c r="E549" s="240"/>
      <c r="F549" s="7" t="s">
        <v>10</v>
      </c>
      <c r="G549" s="95"/>
      <c r="H549" s="543">
        <v>0</v>
      </c>
    </row>
    <row r="550" spans="1:8" x14ac:dyDescent="0.3">
      <c r="A550" s="67"/>
      <c r="B550" s="132"/>
      <c r="C550" s="123"/>
      <c r="D550" s="132"/>
      <c r="E550" s="240"/>
      <c r="F550" s="7"/>
      <c r="G550" s="108"/>
      <c r="H550" s="520"/>
    </row>
    <row r="551" spans="1:8" ht="19.95" customHeight="1" x14ac:dyDescent="0.3">
      <c r="A551" s="67"/>
      <c r="B551" s="132"/>
      <c r="C551" s="123"/>
      <c r="D551" s="132"/>
      <c r="E551" s="240"/>
      <c r="F551" s="7"/>
      <c r="G551" s="95"/>
      <c r="H551" s="58"/>
    </row>
    <row r="552" spans="1:8" ht="19.95" customHeight="1" x14ac:dyDescent="0.3">
      <c r="A552" s="67"/>
      <c r="B552" s="132"/>
      <c r="C552" s="123"/>
      <c r="D552" s="132"/>
      <c r="E552" s="240"/>
      <c r="F552" s="7"/>
      <c r="G552" s="95"/>
      <c r="H552" s="58"/>
    </row>
    <row r="553" spans="1:8" x14ac:dyDescent="0.3">
      <c r="A553" s="67"/>
      <c r="B553" s="132"/>
      <c r="C553" s="123"/>
      <c r="D553" s="132"/>
      <c r="E553" s="240"/>
      <c r="F553" s="7" t="s">
        <v>35</v>
      </c>
      <c r="G553" s="95"/>
      <c r="H553" s="543">
        <f>H548+H518+H368</f>
        <v>0</v>
      </c>
    </row>
    <row r="554" spans="1:8" x14ac:dyDescent="0.3">
      <c r="A554" s="67"/>
      <c r="B554" s="132"/>
      <c r="C554" s="123"/>
      <c r="D554" s="132"/>
      <c r="E554" s="240"/>
      <c r="F554" s="7" t="s">
        <v>10</v>
      </c>
      <c r="G554" s="95"/>
      <c r="H554" s="543">
        <f>H549+H519+H369</f>
        <v>0</v>
      </c>
    </row>
    <row r="555" spans="1:8" x14ac:dyDescent="0.3">
      <c r="A555" s="67"/>
      <c r="B555" s="132"/>
      <c r="C555" s="123"/>
      <c r="D555" s="132"/>
      <c r="E555" s="240"/>
      <c r="F555" s="7"/>
      <c r="G555" s="108"/>
      <c r="H555" s="520"/>
    </row>
    <row r="556" spans="1:8" ht="19.95" customHeight="1" x14ac:dyDescent="0.3">
      <c r="A556" s="67"/>
      <c r="B556" s="132"/>
      <c r="C556" s="123"/>
      <c r="D556" s="132"/>
      <c r="E556" s="240"/>
      <c r="F556" s="7"/>
      <c r="G556" s="95"/>
      <c r="H556" s="58"/>
    </row>
    <row r="557" spans="1:8" ht="17.100000000000001" customHeight="1" x14ac:dyDescent="0.3">
      <c r="A557" s="67"/>
      <c r="B557" s="132"/>
      <c r="C557" s="123"/>
      <c r="D557" s="132"/>
      <c r="E557" s="240"/>
      <c r="F557" s="7"/>
      <c r="G557" s="95"/>
      <c r="H557" s="536"/>
    </row>
    <row r="558" spans="1:8" x14ac:dyDescent="0.3">
      <c r="A558" s="67"/>
      <c r="B558" s="132"/>
      <c r="C558" s="123"/>
      <c r="D558" s="132"/>
      <c r="E558" s="240"/>
      <c r="F558" s="7" t="s">
        <v>36</v>
      </c>
      <c r="G558" s="108"/>
      <c r="H558" s="520"/>
    </row>
    <row r="559" spans="1:8" x14ac:dyDescent="0.3">
      <c r="A559" s="67"/>
      <c r="B559" s="132"/>
      <c r="C559" s="123"/>
      <c r="D559" s="132"/>
      <c r="E559" s="240"/>
      <c r="F559" s="7"/>
      <c r="G559" s="95"/>
      <c r="H559" s="58"/>
    </row>
    <row r="560" spans="1:8" ht="15" thickBot="1" x14ac:dyDescent="0.35">
      <c r="A560" s="69"/>
      <c r="B560" s="135"/>
      <c r="C560" s="126"/>
      <c r="D560" s="135"/>
      <c r="E560" s="246"/>
      <c r="F560" s="32"/>
      <c r="G560" s="646"/>
      <c r="H560" s="645"/>
    </row>
    <row r="564" customFormat="1" x14ac:dyDescent="0.3"/>
    <row r="565" customFormat="1" x14ac:dyDescent="0.3"/>
    <row r="566" customFormat="1" x14ac:dyDescent="0.3"/>
  </sheetData>
  <autoFilter ref="A1:F566" xr:uid="{00000000-0001-0000-0000-000000000000}"/>
  <sortState xmlns:xlrd2="http://schemas.microsoft.com/office/spreadsheetml/2017/richdata2" ref="A18:F27">
    <sortCondition ref="B18:B27"/>
    <sortCondition ref="C18:C27"/>
    <sortCondition ref="E18:E27"/>
  </sortState>
  <mergeCells count="10">
    <mergeCell ref="A6:A7"/>
    <mergeCell ref="B6:C7"/>
    <mergeCell ref="F6:F7"/>
    <mergeCell ref="E6:E7"/>
    <mergeCell ref="D6:D7"/>
    <mergeCell ref="G6:H6"/>
    <mergeCell ref="G3:H3"/>
    <mergeCell ref="G5:H5"/>
    <mergeCell ref="B5:C5"/>
    <mergeCell ref="D5:E5"/>
  </mergeCells>
  <phoneticPr fontId="24" type="noConversion"/>
  <printOptions horizontalCentered="1"/>
  <pageMargins left="0.31496062992125984" right="0.31496062992125984" top="0.35433070866141736" bottom="0.35433070866141736" header="0" footer="0"/>
  <pageSetup paperSize="9" scale="61"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CDC2-48F3-4D43-8A66-906FC7FFE6AC}">
  <dimension ref="A1:I51"/>
  <sheetViews>
    <sheetView topLeftCell="A33" workbookViewId="0">
      <selection activeCell="F55" sqref="F55"/>
    </sheetView>
  </sheetViews>
  <sheetFormatPr baseColWidth="10" defaultRowHeight="14.4" x14ac:dyDescent="0.3"/>
  <cols>
    <col min="2" max="2" width="14" customWidth="1"/>
    <col min="6" max="6" width="105.5546875" customWidth="1"/>
    <col min="7" max="7" width="15.109375" customWidth="1"/>
  </cols>
  <sheetData>
    <row r="1" spans="1:9" ht="15" thickBot="1" x14ac:dyDescent="0.35">
      <c r="A1" s="725" t="s">
        <v>2310</v>
      </c>
      <c r="B1" s="726"/>
      <c r="C1" s="726"/>
      <c r="D1" s="726"/>
      <c r="E1" s="726"/>
      <c r="F1" s="726"/>
      <c r="G1" s="727"/>
    </row>
    <row r="2" spans="1:9" ht="69.599999999999994" thickBot="1" x14ac:dyDescent="0.35">
      <c r="A2" s="276" t="s">
        <v>2311</v>
      </c>
      <c r="B2" s="277" t="s">
        <v>2312</v>
      </c>
      <c r="C2" s="278" t="s">
        <v>2313</v>
      </c>
      <c r="D2" s="257" t="s">
        <v>2314</v>
      </c>
      <c r="E2" s="279" t="s">
        <v>2315</v>
      </c>
      <c r="F2" s="306" t="s">
        <v>2316</v>
      </c>
      <c r="G2" s="253"/>
    </row>
    <row r="3" spans="1:9" ht="15" thickBot="1" x14ac:dyDescent="0.35">
      <c r="A3" s="572"/>
      <c r="B3" s="571"/>
      <c r="C3" s="294"/>
      <c r="D3" s="257"/>
      <c r="E3" s="279"/>
      <c r="F3" s="249"/>
      <c r="G3" s="270"/>
    </row>
    <row r="4" spans="1:9" ht="15" thickBot="1" x14ac:dyDescent="0.35">
      <c r="A4" s="271"/>
      <c r="B4" s="337"/>
      <c r="C4" s="338"/>
      <c r="D4" s="339"/>
      <c r="E4" s="339"/>
      <c r="F4" s="249"/>
      <c r="G4" s="340">
        <v>2025</v>
      </c>
      <c r="H4" s="340" t="s">
        <v>2491</v>
      </c>
      <c r="I4" s="340" t="s">
        <v>2692</v>
      </c>
    </row>
    <row r="5" spans="1:9" ht="15" thickBot="1" x14ac:dyDescent="0.35">
      <c r="A5" s="250" t="s">
        <v>2317</v>
      </c>
      <c r="B5" s="251" t="s">
        <v>2318</v>
      </c>
      <c r="C5" s="728" t="s">
        <v>2319</v>
      </c>
      <c r="D5" s="729"/>
      <c r="E5" s="729"/>
      <c r="F5" s="730"/>
      <c r="G5" s="252" t="s">
        <v>2320</v>
      </c>
    </row>
    <row r="6" spans="1:9" x14ac:dyDescent="0.3">
      <c r="A6" s="272" t="s">
        <v>2321</v>
      </c>
      <c r="B6" s="280">
        <v>905</v>
      </c>
      <c r="C6" s="731" t="s">
        <v>2322</v>
      </c>
      <c r="D6" s="288">
        <v>2001</v>
      </c>
      <c r="E6" s="289" t="s">
        <v>2323</v>
      </c>
      <c r="F6" s="284" t="s">
        <v>2727</v>
      </c>
      <c r="G6" s="254">
        <f>'GLOBAL Ministres '!T30</f>
        <v>0</v>
      </c>
      <c r="H6" s="254">
        <f>'GLOBAL Ministres '!U30</f>
        <v>0</v>
      </c>
      <c r="I6" s="254"/>
    </row>
    <row r="7" spans="1:9" x14ac:dyDescent="0.3">
      <c r="A7" s="273" t="s">
        <v>2324</v>
      </c>
      <c r="B7" s="265">
        <v>925</v>
      </c>
      <c r="C7" s="732"/>
      <c r="D7" s="258">
        <v>2002</v>
      </c>
      <c r="E7" s="290" t="s">
        <v>2323</v>
      </c>
      <c r="F7" s="284" t="s">
        <v>2728</v>
      </c>
      <c r="G7" s="255"/>
      <c r="H7" s="255"/>
      <c r="I7" s="255"/>
    </row>
    <row r="8" spans="1:9" x14ac:dyDescent="0.3">
      <c r="A8" s="273" t="s">
        <v>2325</v>
      </c>
      <c r="B8" s="265">
        <v>912</v>
      </c>
      <c r="C8" s="732"/>
      <c r="D8" s="258">
        <v>2003</v>
      </c>
      <c r="E8" s="290" t="s">
        <v>2323</v>
      </c>
      <c r="F8" s="606" t="s">
        <v>2735</v>
      </c>
      <c r="G8" s="256">
        <f>'GLOBAL Ministres '!T171+'GLOBAL Ministres '!T172+'GLOBAL Ministres '!T177+'GLOBAL Ministres '!T208+'GLOBAL Ministres '!T209</f>
        <v>7140</v>
      </c>
      <c r="H8" s="256">
        <f>'GLOBAL Ministres '!U171+'GLOBAL Ministres '!U172+'GLOBAL Ministres '!U177+'GLOBAL Ministres '!U208+'GLOBAL Ministres '!U209</f>
        <v>-7140</v>
      </c>
      <c r="I8" s="256">
        <f>'GLOBAL Ministres '!V171+'GLOBAL Ministres '!V177+'GLOBAL Ministres '!V179+'GLOBAL Ministres '!V189+'GLOBAL Ministres '!V208+'GLOBAL Ministres '!V209+'GLOBAL Ministres '!V215</f>
        <v>0</v>
      </c>
    </row>
    <row r="9" spans="1:9" x14ac:dyDescent="0.3">
      <c r="A9" s="273" t="s">
        <v>2326</v>
      </c>
      <c r="B9" s="265">
        <v>908</v>
      </c>
      <c r="C9" s="732"/>
      <c r="D9" s="258">
        <v>2004</v>
      </c>
      <c r="E9" s="290" t="s">
        <v>2323</v>
      </c>
      <c r="F9" s="284" t="s">
        <v>2736</v>
      </c>
      <c r="G9" s="256">
        <f>'GLOBAL Ministres '!T176+'GLOBAL Ministres '!T202+'GLOBAL Ministres '!T203+'GLOBAL Ministres '!T204+'GLOBAL Ministres '!T205</f>
        <v>0</v>
      </c>
      <c r="H9" s="256">
        <f>'GLOBAL Ministres '!U176+'GLOBAL Ministres '!U202+'GLOBAL Ministres '!U203+'GLOBAL Ministres '!U204+'GLOBAL Ministres '!U205</f>
        <v>0</v>
      </c>
      <c r="I9" s="256"/>
    </row>
    <row r="10" spans="1:9" x14ac:dyDescent="0.3">
      <c r="A10" s="273" t="s">
        <v>2327</v>
      </c>
      <c r="B10" s="265">
        <v>910</v>
      </c>
      <c r="C10" s="732"/>
      <c r="D10" s="258">
        <v>2005</v>
      </c>
      <c r="E10" s="290" t="s">
        <v>2323</v>
      </c>
      <c r="F10" s="284" t="s">
        <v>2737</v>
      </c>
      <c r="G10" s="256" t="e">
        <f>'GLOBAL Ministres '!#REF!+'GLOBAL Ministres '!#REF!+'GLOBAL Ministres '!T206+'GLOBAL Ministres '!T207+'GLOBAL Ministres '!T212+'GLOBAL Ministres '!T213+'GLOBAL Ministres '!#REF!</f>
        <v>#REF!</v>
      </c>
      <c r="H10" s="256" t="e">
        <f>'GLOBAL Ministres '!#REF!+'GLOBAL Ministres '!#REF!+'GLOBAL Ministres '!U206+'GLOBAL Ministres '!U207+'GLOBAL Ministres '!U212+'GLOBAL Ministres '!U213+'GLOBAL Ministres '!#REF!</f>
        <v>#REF!</v>
      </c>
      <c r="I10" s="256"/>
    </row>
    <row r="11" spans="1:9" x14ac:dyDescent="0.3">
      <c r="A11" s="273" t="s">
        <v>2328</v>
      </c>
      <c r="B11" s="265">
        <v>911</v>
      </c>
      <c r="C11" s="732"/>
      <c r="D11" s="258">
        <v>2006</v>
      </c>
      <c r="E11" s="290" t="s">
        <v>2323</v>
      </c>
      <c r="F11" s="284" t="s">
        <v>2738</v>
      </c>
      <c r="G11" s="256">
        <f>'GLOBAL Ministres '!T214</f>
        <v>0</v>
      </c>
      <c r="H11" s="256">
        <f>'GLOBAL Ministres '!U214</f>
        <v>0</v>
      </c>
      <c r="I11" s="256"/>
    </row>
    <row r="12" spans="1:9" x14ac:dyDescent="0.3">
      <c r="A12" s="273" t="s">
        <v>2329</v>
      </c>
      <c r="B12" s="265">
        <v>907</v>
      </c>
      <c r="C12" s="732"/>
      <c r="D12" s="258">
        <v>2007</v>
      </c>
      <c r="E12" s="290" t="s">
        <v>2323</v>
      </c>
      <c r="F12" s="284" t="s">
        <v>2739</v>
      </c>
      <c r="G12" s="256" t="e">
        <f>'GLOBAL Ministres '!T180+'GLOBAL Ministres '!T181+'GLOBAL Ministres '!T182+'GLOBAL Ministres '!T183+'GLOBAL Ministres '!T184+'GLOBAL Ministres '!#REF!+'GLOBAL Ministres '!T185+'GLOBAL Ministres '!#REF!+'GLOBAL Ministres '!T190+'GLOBAL Ministres '!#REF!+'GLOBAL Ministres '!T191+'GLOBAL Ministres '!T192+'GLOBAL Ministres '!#REF!+'GLOBAL Ministres '!T193+'GLOBAL Ministres '!T197</f>
        <v>#REF!</v>
      </c>
      <c r="H12" s="256" t="e">
        <f>'GLOBAL Ministres '!U180+'GLOBAL Ministres '!U181+'GLOBAL Ministres '!U182+'GLOBAL Ministres '!U183+'GLOBAL Ministres '!U184+'GLOBAL Ministres '!#REF!+'GLOBAL Ministres '!U185+'GLOBAL Ministres '!#REF!+'GLOBAL Ministres '!U190+'GLOBAL Ministres '!#REF!+'GLOBAL Ministres '!U191+'GLOBAL Ministres '!U192+'GLOBAL Ministres '!#REF!+'GLOBAL Ministres '!U193+'GLOBAL Ministres '!U197</f>
        <v>#REF!</v>
      </c>
      <c r="I12" s="256"/>
    </row>
    <row r="13" spans="1:9" x14ac:dyDescent="0.3">
      <c r="A13" s="273" t="s">
        <v>2330</v>
      </c>
      <c r="B13" s="265">
        <v>909</v>
      </c>
      <c r="C13" s="732"/>
      <c r="D13" s="258">
        <v>2008</v>
      </c>
      <c r="E13" s="290" t="s">
        <v>2323</v>
      </c>
      <c r="F13" s="284" t="s">
        <v>2729</v>
      </c>
      <c r="G13" s="256"/>
      <c r="H13" s="256"/>
      <c r="I13" s="598"/>
    </row>
    <row r="14" spans="1:9" x14ac:dyDescent="0.3">
      <c r="A14" s="273" t="s">
        <v>2331</v>
      </c>
      <c r="B14" s="265">
        <v>919</v>
      </c>
      <c r="C14" s="732"/>
      <c r="D14" s="258">
        <v>2009</v>
      </c>
      <c r="E14" s="290" t="s">
        <v>2323</v>
      </c>
      <c r="F14" s="285" t="s">
        <v>2332</v>
      </c>
      <c r="G14" s="256">
        <f>'GLOBAL Ministres '!T410</f>
        <v>750</v>
      </c>
      <c r="H14" s="256">
        <f>'GLOBAL Ministres '!U410</f>
        <v>-750</v>
      </c>
      <c r="I14" s="598">
        <f>'GLOBAL Ministres '!V410</f>
        <v>0</v>
      </c>
    </row>
    <row r="15" spans="1:9" x14ac:dyDescent="0.3">
      <c r="A15" s="273" t="s">
        <v>2333</v>
      </c>
      <c r="B15" s="265">
        <v>918</v>
      </c>
      <c r="C15" s="732"/>
      <c r="D15" s="258">
        <v>2010</v>
      </c>
      <c r="E15" s="290" t="s">
        <v>2323</v>
      </c>
      <c r="F15" s="284" t="s">
        <v>2334</v>
      </c>
      <c r="G15" s="255"/>
      <c r="H15" s="255"/>
      <c r="I15" s="599"/>
    </row>
    <row r="16" spans="1:9" x14ac:dyDescent="0.3">
      <c r="A16" s="273" t="s">
        <v>2335</v>
      </c>
      <c r="B16" s="265">
        <v>906</v>
      </c>
      <c r="C16" s="732"/>
      <c r="D16" s="258">
        <v>2011</v>
      </c>
      <c r="E16" s="290" t="s">
        <v>2323</v>
      </c>
      <c r="F16" s="284" t="s">
        <v>2730</v>
      </c>
      <c r="G16" s="256"/>
      <c r="H16" s="256"/>
      <c r="I16" s="598"/>
    </row>
    <row r="17" spans="1:9" x14ac:dyDescent="0.3">
      <c r="A17" s="273" t="s">
        <v>2336</v>
      </c>
      <c r="B17" s="265">
        <v>916</v>
      </c>
      <c r="C17" s="732"/>
      <c r="D17" s="258">
        <v>2012</v>
      </c>
      <c r="E17" s="290" t="s">
        <v>2323</v>
      </c>
      <c r="F17" s="285" t="s">
        <v>2337</v>
      </c>
      <c r="G17" s="256">
        <f>'GLOBAL Ministres '!T417</f>
        <v>1650</v>
      </c>
      <c r="H17" s="256">
        <f>'GLOBAL Ministres '!U417</f>
        <v>-1650</v>
      </c>
      <c r="I17" s="598">
        <f>'GLOBAL Ministres '!V417</f>
        <v>0</v>
      </c>
    </row>
    <row r="18" spans="1:9" x14ac:dyDescent="0.3">
      <c r="A18" s="273" t="s">
        <v>2338</v>
      </c>
      <c r="B18" s="265">
        <v>921</v>
      </c>
      <c r="C18" s="732"/>
      <c r="D18" s="258">
        <v>2013</v>
      </c>
      <c r="E18" s="290" t="s">
        <v>2323</v>
      </c>
      <c r="F18" s="285" t="s">
        <v>2339</v>
      </c>
      <c r="G18" s="256">
        <f>'GLOBAL Ministres '!T439</f>
        <v>0</v>
      </c>
      <c r="H18" s="256">
        <f>'GLOBAL Ministres '!U439</f>
        <v>0</v>
      </c>
      <c r="I18" s="598">
        <f>'GLOBAL Ministres '!V439</f>
        <v>0</v>
      </c>
    </row>
    <row r="19" spans="1:9" x14ac:dyDescent="0.3">
      <c r="A19" s="273" t="s">
        <v>2340</v>
      </c>
      <c r="B19" s="265" t="s">
        <v>2341</v>
      </c>
      <c r="C19" s="732"/>
      <c r="D19" s="258">
        <v>2014</v>
      </c>
      <c r="E19" s="290" t="s">
        <v>2323</v>
      </c>
      <c r="F19" s="285" t="s">
        <v>2342</v>
      </c>
      <c r="G19" s="256">
        <f>'GLOBAL Ministres '!T411+'GLOBAL Ministres '!T423+'GLOBAL Ministres '!T428</f>
        <v>333</v>
      </c>
      <c r="H19" s="256">
        <f>'GLOBAL Ministres '!U411+'GLOBAL Ministres '!U423+'GLOBAL Ministres '!U428</f>
        <v>-333</v>
      </c>
      <c r="I19" s="598">
        <f>'GLOBAL Ministres '!V411+'GLOBAL Ministres '!V423+'GLOBAL Ministres '!V428</f>
        <v>0</v>
      </c>
    </row>
    <row r="20" spans="1:9" x14ac:dyDescent="0.3">
      <c r="A20" s="273" t="s">
        <v>2343</v>
      </c>
      <c r="B20" s="265" t="s">
        <v>2344</v>
      </c>
      <c r="C20" s="732"/>
      <c r="D20" s="258">
        <v>2015</v>
      </c>
      <c r="E20" s="290" t="s">
        <v>2323</v>
      </c>
      <c r="F20" s="285" t="s">
        <v>2345</v>
      </c>
      <c r="G20" s="256">
        <f>'GLOBAL Ministres '!T412+'GLOBAL Ministres '!T424+'GLOBAL Ministres '!T429</f>
        <v>20</v>
      </c>
      <c r="H20" s="256">
        <f>'GLOBAL Ministres '!U412+'GLOBAL Ministres '!U424+'GLOBAL Ministres '!U429</f>
        <v>-20</v>
      </c>
      <c r="I20" s="598">
        <f>'GLOBAL Ministres '!V412+'GLOBAL Ministres '!V424+'GLOBAL Ministres '!V429</f>
        <v>0</v>
      </c>
    </row>
    <row r="21" spans="1:9" x14ac:dyDescent="0.3">
      <c r="A21" s="273" t="s">
        <v>2346</v>
      </c>
      <c r="B21" s="265" t="s">
        <v>2347</v>
      </c>
      <c r="C21" s="732"/>
      <c r="D21" s="258">
        <v>2016</v>
      </c>
      <c r="E21" s="290" t="s">
        <v>2323</v>
      </c>
      <c r="F21" s="285" t="s">
        <v>2348</v>
      </c>
      <c r="G21" s="256">
        <f>'GLOBAL Ministres '!T415+'GLOBAL Ministres '!T421+'GLOBAL Ministres '!T425+'GLOBAL Ministres '!T430+'GLOBAL Ministres '!T440</f>
        <v>112</v>
      </c>
      <c r="H21" s="256">
        <f>'GLOBAL Ministres '!U415+'GLOBAL Ministres '!U421+'GLOBAL Ministres '!U425+'GLOBAL Ministres '!U430+'GLOBAL Ministres '!U440</f>
        <v>-112</v>
      </c>
      <c r="I21" s="598">
        <f>'GLOBAL Ministres '!V415+'GLOBAL Ministres '!V421+'GLOBAL Ministres '!V425+'GLOBAL Ministres '!V430+'GLOBAL Ministres '!V440</f>
        <v>0</v>
      </c>
    </row>
    <row r="22" spans="1:9" x14ac:dyDescent="0.3">
      <c r="A22" s="273" t="s">
        <v>2349</v>
      </c>
      <c r="B22" s="265" t="s">
        <v>2350</v>
      </c>
      <c r="C22" s="732"/>
      <c r="D22" s="258">
        <v>2017</v>
      </c>
      <c r="E22" s="290" t="s">
        <v>2323</v>
      </c>
      <c r="F22" s="285" t="s">
        <v>2351</v>
      </c>
      <c r="G22" s="256" t="e">
        <f>'GLOBAL Ministres '!T432+'GLOBAL Ministres '!T437+'GLOBAL Ministres '!T445+'GLOBAL Ministres '!#REF!+'GLOBAL Ministres '!T446+'GLOBAL Ministres '!T447</f>
        <v>#REF!</v>
      </c>
      <c r="H22" s="256" t="e">
        <f>'GLOBAL Ministres '!U432+'GLOBAL Ministres '!U437+'GLOBAL Ministres '!U445+'GLOBAL Ministres '!#REF!+'GLOBAL Ministres '!U446+'GLOBAL Ministres '!U447</f>
        <v>#REF!</v>
      </c>
      <c r="I22" s="598" t="e">
        <f>'GLOBAL Ministres '!V432+'GLOBAL Ministres '!V437+'GLOBAL Ministres '!V445+'GLOBAL Ministres '!#REF!+'GLOBAL Ministres '!V446+'GLOBAL Ministres '!V447</f>
        <v>#REF!</v>
      </c>
    </row>
    <row r="23" spans="1:9" x14ac:dyDescent="0.3">
      <c r="A23" s="273" t="s">
        <v>2352</v>
      </c>
      <c r="B23" s="265" t="s">
        <v>2353</v>
      </c>
      <c r="C23" s="732"/>
      <c r="D23" s="258">
        <v>2018</v>
      </c>
      <c r="E23" s="290" t="s">
        <v>2323</v>
      </c>
      <c r="F23" s="285" t="s">
        <v>2354</v>
      </c>
      <c r="G23" s="256">
        <f>'GLOBAL Ministres '!T373+'GLOBAL Ministres '!T393</f>
        <v>158000</v>
      </c>
      <c r="H23" s="256">
        <f>'GLOBAL Ministres '!U373+'GLOBAL Ministres '!U393</f>
        <v>-158000</v>
      </c>
      <c r="I23" s="256">
        <f>'GLOBAL Ministres '!V373+'GLOBAL Ministres '!V393</f>
        <v>0</v>
      </c>
    </row>
    <row r="24" spans="1:9" x14ac:dyDescent="0.3">
      <c r="A24" s="273" t="s">
        <v>2355</v>
      </c>
      <c r="B24" s="265" t="s">
        <v>2356</v>
      </c>
      <c r="C24" s="732"/>
      <c r="D24" s="258">
        <v>2019</v>
      </c>
      <c r="E24" s="290" t="s">
        <v>2323</v>
      </c>
      <c r="F24" s="285" t="s">
        <v>2357</v>
      </c>
      <c r="G24" s="256" t="e">
        <f>'GLOBAL Ministres '!T282+'GLOBAL Ministres '!T284+'GLOBAL Ministres '!T286+'GLOBAL Ministres '!T287+'GLOBAL Ministres '!T290+'GLOBAL Ministres '!T293+'GLOBAL Ministres '!T296+'GLOBAL Ministres '!T297+'GLOBAL Ministres '!T302+'GLOBAL Ministres '!T303+'GLOBAL Ministres '!T304+'GLOBAL Ministres '!T308+'GLOBAL Ministres '!T309+'GLOBAL Ministres '!T311+'GLOBAL Ministres '!T316+'GLOBAL Ministres '!T317+'GLOBAL Ministres '!#REF!+'GLOBAL Ministres '!T324</f>
        <v>#REF!</v>
      </c>
      <c r="H24" s="256" t="e">
        <f>'GLOBAL Ministres '!U282+'GLOBAL Ministres '!U284+'GLOBAL Ministres '!U286+'GLOBAL Ministres '!U287+'GLOBAL Ministres '!U290+'GLOBAL Ministres '!U293+'GLOBAL Ministres '!U296+'GLOBAL Ministres '!U297+'GLOBAL Ministres '!U302+'GLOBAL Ministres '!U303+'GLOBAL Ministres '!U304+'GLOBAL Ministres '!U308+'GLOBAL Ministres '!U309+'GLOBAL Ministres '!U311+'GLOBAL Ministres '!U316+'GLOBAL Ministres '!U317+'GLOBAL Ministres '!#REF!+'GLOBAL Ministres '!U324</f>
        <v>#REF!</v>
      </c>
      <c r="I24" s="256" t="e">
        <f>'GLOBAL Ministres '!V282+'GLOBAL Ministres '!V284+'GLOBAL Ministres '!V286+'GLOBAL Ministres '!V287+'GLOBAL Ministres '!V290+'GLOBAL Ministres '!V293+'GLOBAL Ministres '!V296+'GLOBAL Ministres '!V297+'GLOBAL Ministres '!V302+'GLOBAL Ministres '!V303+'GLOBAL Ministres '!V304+'GLOBAL Ministres '!V308+'GLOBAL Ministres '!V309+'GLOBAL Ministres '!V311+'GLOBAL Ministres '!V316+'GLOBAL Ministres '!V317+'GLOBAL Ministres '!#REF!+'GLOBAL Ministres '!V324</f>
        <v>#REF!</v>
      </c>
    </row>
    <row r="25" spans="1:9" x14ac:dyDescent="0.3">
      <c r="A25" s="273" t="s">
        <v>2358</v>
      </c>
      <c r="B25" s="265" t="s">
        <v>2386</v>
      </c>
      <c r="C25" s="732"/>
      <c r="D25" s="258">
        <v>2020</v>
      </c>
      <c r="E25" s="290" t="s">
        <v>2323</v>
      </c>
      <c r="F25" s="285" t="s">
        <v>2359</v>
      </c>
      <c r="G25" s="255"/>
      <c r="H25" s="255"/>
      <c r="I25" s="255"/>
    </row>
    <row r="26" spans="1:9" x14ac:dyDescent="0.3">
      <c r="A26" s="273" t="s">
        <v>2360</v>
      </c>
      <c r="B26" s="265" t="s">
        <v>2361</v>
      </c>
      <c r="C26" s="732"/>
      <c r="D26" s="258">
        <v>2021</v>
      </c>
      <c r="E26" s="290" t="s">
        <v>2323</v>
      </c>
      <c r="F26" s="285" t="s">
        <v>2362</v>
      </c>
      <c r="G26" s="256" t="e">
        <f>'GLOBAL Ministres '!T283+'GLOBAL Ministres '!T285+'GLOBAL Ministres '!T288+'GLOBAL Ministres '!T289+'GLOBAL Ministres '!T291+'GLOBAL Ministres '!T294+'GLOBAL Ministres '!T295+'GLOBAL Ministres '!T299+'GLOBAL Ministres '!T300+'GLOBAL Ministres '!T301+'GLOBAL Ministres '!T305+'GLOBAL Ministres '!T306+'GLOBAL Ministres '!T307+'GLOBAL Ministres '!T310+'GLOBAL Ministres '!T312+'GLOBAL Ministres '!T313+'GLOBAL Ministres '!#REF!+'GLOBAL Ministres '!T318+'GLOBAL Ministres '!T323</f>
        <v>#REF!</v>
      </c>
      <c r="H26" s="256" t="e">
        <f>'GLOBAL Ministres '!U283+'GLOBAL Ministres '!U285+'GLOBAL Ministres '!U288+'GLOBAL Ministres '!U289+'GLOBAL Ministres '!U291+'GLOBAL Ministres '!U294+'GLOBAL Ministres '!U295+'GLOBAL Ministres '!U299+'GLOBAL Ministres '!U300+'GLOBAL Ministres '!U301+'GLOBAL Ministres '!U305+'GLOBAL Ministres '!U306+'GLOBAL Ministres '!U307+'GLOBAL Ministres '!U310+'GLOBAL Ministres '!U312+'GLOBAL Ministres '!U313+'GLOBAL Ministres '!#REF!+'GLOBAL Ministres '!U318+'GLOBAL Ministres '!U323</f>
        <v>#REF!</v>
      </c>
      <c r="I26" s="256" t="e">
        <f>'GLOBAL Ministres '!V283+'GLOBAL Ministres '!V285+'GLOBAL Ministres '!V288+'GLOBAL Ministres '!V289+'GLOBAL Ministres '!V291+'GLOBAL Ministres '!V294+'GLOBAL Ministres '!V295+'GLOBAL Ministres '!V299+'GLOBAL Ministres '!V300+'GLOBAL Ministres '!V301+'GLOBAL Ministres '!V305+'GLOBAL Ministres '!V306+'GLOBAL Ministres '!V307+'GLOBAL Ministres '!V310+'GLOBAL Ministres '!V312+'GLOBAL Ministres '!V313+'GLOBAL Ministres '!#REF!+'GLOBAL Ministres '!V318+'GLOBAL Ministres '!V323+'GLOBAL Ministres '!V314</f>
        <v>#REF!</v>
      </c>
    </row>
    <row r="27" spans="1:9" x14ac:dyDescent="0.3">
      <c r="A27" s="273" t="s">
        <v>2363</v>
      </c>
      <c r="B27" s="265" t="s">
        <v>2364</v>
      </c>
      <c r="C27" s="732"/>
      <c r="D27" s="258">
        <v>2022</v>
      </c>
      <c r="E27" s="290" t="s">
        <v>2323</v>
      </c>
      <c r="F27" s="284" t="s">
        <v>2731</v>
      </c>
      <c r="G27" s="256"/>
      <c r="H27" s="256"/>
      <c r="I27" s="256"/>
    </row>
    <row r="28" spans="1:9" x14ac:dyDescent="0.3">
      <c r="A28" s="273" t="s">
        <v>2365</v>
      </c>
      <c r="B28" s="265" t="s">
        <v>2366</v>
      </c>
      <c r="C28" s="732"/>
      <c r="D28" s="258">
        <v>2023</v>
      </c>
      <c r="E28" s="290" t="s">
        <v>2323</v>
      </c>
      <c r="F28" s="284" t="s">
        <v>2732</v>
      </c>
      <c r="G28" s="256"/>
      <c r="H28" s="256"/>
      <c r="I28" s="256"/>
    </row>
    <row r="29" spans="1:9" x14ac:dyDescent="0.3">
      <c r="A29" s="273" t="s">
        <v>2367</v>
      </c>
      <c r="B29" s="265" t="s">
        <v>2368</v>
      </c>
      <c r="C29" s="732"/>
      <c r="D29" s="258">
        <v>2024</v>
      </c>
      <c r="E29" s="290" t="s">
        <v>2323</v>
      </c>
      <c r="F29" s="284" t="s">
        <v>2740</v>
      </c>
      <c r="G29" s="256">
        <f>'GLOBAL Ministres '!T381+'GLOBAL Ministres '!T387</f>
        <v>0</v>
      </c>
      <c r="H29" s="256">
        <f>'GLOBAL Ministres '!U381+'GLOBAL Ministres '!U387</f>
        <v>0</v>
      </c>
      <c r="I29" s="256">
        <f>'GLOBAL Ministres '!V381+'GLOBAL Ministres '!V387</f>
        <v>0</v>
      </c>
    </row>
    <row r="30" spans="1:9" x14ac:dyDescent="0.3">
      <c r="A30" s="273" t="s">
        <v>2369</v>
      </c>
      <c r="B30" s="265" t="s">
        <v>2370</v>
      </c>
      <c r="C30" s="732"/>
      <c r="D30" s="258">
        <v>2025</v>
      </c>
      <c r="E30" s="290" t="s">
        <v>2323</v>
      </c>
      <c r="F30" s="285" t="s">
        <v>2371</v>
      </c>
      <c r="G30" s="256">
        <f>'GLOBAL Ministres '!T383+'GLOBAL Ministres '!T384+'GLOBAL Ministres '!T388+'GLOBAL Ministres '!T389</f>
        <v>11000</v>
      </c>
      <c r="H30" s="256">
        <f>'GLOBAL Ministres '!U383+'GLOBAL Ministres '!U384+'GLOBAL Ministres '!U388+'GLOBAL Ministres '!U389</f>
        <v>-11000</v>
      </c>
      <c r="I30" s="256">
        <f>'GLOBAL Ministres '!V383+'GLOBAL Ministres '!V384+'GLOBAL Ministres '!V388+'GLOBAL Ministres '!V389</f>
        <v>0</v>
      </c>
    </row>
    <row r="31" spans="1:9" x14ac:dyDescent="0.3">
      <c r="A31" s="273" t="s">
        <v>2372</v>
      </c>
      <c r="B31" s="265" t="s">
        <v>2373</v>
      </c>
      <c r="C31" s="732"/>
      <c r="D31" s="258">
        <v>2026</v>
      </c>
      <c r="E31" s="290" t="s">
        <v>2323</v>
      </c>
      <c r="F31" s="285" t="s">
        <v>2374</v>
      </c>
      <c r="G31" s="256">
        <f>'GLOBAL Ministres '!T401</f>
        <v>72400</v>
      </c>
      <c r="H31" s="256">
        <f>'GLOBAL Ministres '!U401</f>
        <v>-72400</v>
      </c>
      <c r="I31" s="256">
        <f>'GLOBAL Ministres '!V401</f>
        <v>0</v>
      </c>
    </row>
    <row r="32" spans="1:9" x14ac:dyDescent="0.3">
      <c r="A32" s="273" t="s">
        <v>2375</v>
      </c>
      <c r="B32" s="265" t="s">
        <v>2386</v>
      </c>
      <c r="C32" s="732"/>
      <c r="D32" s="258">
        <v>2027</v>
      </c>
      <c r="E32" s="290" t="s">
        <v>2323</v>
      </c>
      <c r="F32" s="286" t="s">
        <v>2733</v>
      </c>
      <c r="G32" s="255"/>
      <c r="H32" s="255"/>
      <c r="I32" s="255"/>
    </row>
    <row r="33" spans="1:9" x14ac:dyDescent="0.3">
      <c r="A33" s="274" t="s">
        <v>2376</v>
      </c>
      <c r="B33" s="281"/>
      <c r="C33" s="732"/>
      <c r="D33" s="259">
        <v>2028</v>
      </c>
      <c r="E33" s="291" t="s">
        <v>2323</v>
      </c>
      <c r="F33" s="284" t="s">
        <v>2734</v>
      </c>
      <c r="G33" s="255"/>
      <c r="H33" s="255"/>
      <c r="I33" s="255"/>
    </row>
    <row r="34" spans="1:9" ht="15" thickBot="1" x14ac:dyDescent="0.35">
      <c r="A34" s="275" t="s">
        <v>2377</v>
      </c>
      <c r="B34" s="282" t="s">
        <v>2378</v>
      </c>
      <c r="C34" s="733"/>
      <c r="D34" s="292">
        <v>2029</v>
      </c>
      <c r="E34" s="293" t="s">
        <v>2323</v>
      </c>
      <c r="F34" s="287" t="s">
        <v>2379</v>
      </c>
      <c r="G34" s="341" t="e">
        <f>'GLOBAL Ministres '!#REF!+'GLOBAL Ministres '!#REF!+'GLOBAL Ministres '!#REF!+'GLOBAL Ministres '!#REF!+'GLOBAL Ministres '!#REF!+'GLOBAL Ministres '!#REF!+'GLOBAL Ministres '!#REF!+'GLOBAL Ministres '!#REF!+'GLOBAL Ministres '!#REF!+'GLOBAL Ministres '!#REF!+'GLOBAL Ministres '!#REF!</f>
        <v>#REF!</v>
      </c>
      <c r="H34" s="341" t="e">
        <f>'GLOBAL Ministres '!#REF!+'GLOBAL Ministres '!#REF!+'GLOBAL Ministres '!#REF!+'GLOBAL Ministres '!#REF!+'GLOBAL Ministres '!#REF!+'GLOBAL Ministres '!#REF!+'GLOBAL Ministres '!#REF!+'GLOBAL Ministres '!#REF!+'GLOBAL Ministres '!#REF!+'GLOBAL Ministres '!#REF!+'GLOBAL Ministres '!#REF!</f>
        <v>#REF!</v>
      </c>
      <c r="I34" s="341" t="e">
        <f>'GLOBAL Ministres '!#REF!+'GLOBAL Ministres '!#REF!+'GLOBAL Ministres '!#REF!+'GLOBAL Ministres '!#REF!+'GLOBAL Ministres '!#REF!+'GLOBAL Ministres '!#REF!+'GLOBAL Ministres '!#REF!+'GLOBAL Ministres '!#REF!+'GLOBAL Ministres '!#REF!+'GLOBAL Ministres '!#REF!+'GLOBAL Ministres '!#REF!</f>
        <v>#REF!</v>
      </c>
    </row>
    <row r="35" spans="1:9" ht="15" thickBot="1" x14ac:dyDescent="0.35">
      <c r="A35" s="266"/>
      <c r="B35" s="267"/>
      <c r="C35" s="722" t="s">
        <v>2387</v>
      </c>
      <c r="D35" s="723"/>
      <c r="E35" s="724"/>
      <c r="F35" s="268"/>
      <c r="G35" s="269" t="e">
        <f>SUM(G6:G34)</f>
        <v>#REF!</v>
      </c>
      <c r="H35" s="269" t="e">
        <f t="shared" ref="H35:I35" si="0">SUM(H6:H34)</f>
        <v>#REF!</v>
      </c>
      <c r="I35" s="269" t="e">
        <f t="shared" si="0"/>
        <v>#REF!</v>
      </c>
    </row>
    <row r="36" spans="1:9" ht="15" thickBot="1" x14ac:dyDescent="0.35">
      <c r="A36" s="250" t="s">
        <v>2317</v>
      </c>
      <c r="B36" s="250" t="s">
        <v>2318</v>
      </c>
      <c r="C36" s="734" t="s">
        <v>2380</v>
      </c>
      <c r="D36" s="734"/>
      <c r="E36" s="734"/>
      <c r="F36" s="735"/>
      <c r="G36" s="253"/>
    </row>
    <row r="37" spans="1:9" x14ac:dyDescent="0.3">
      <c r="A37" s="302">
        <v>899001</v>
      </c>
      <c r="B37" s="303">
        <v>899001</v>
      </c>
      <c r="C37" s="731" t="s">
        <v>2381</v>
      </c>
      <c r="D37" s="288">
        <v>3001</v>
      </c>
      <c r="E37" s="289" t="s">
        <v>2382</v>
      </c>
      <c r="F37" s="283" t="s">
        <v>1938</v>
      </c>
      <c r="G37" s="254">
        <f>'GLOBAL Ministres '!T143</f>
        <v>250</v>
      </c>
      <c r="H37" s="254">
        <f>'GLOBAL Ministres '!U143</f>
        <v>-250</v>
      </c>
      <c r="I37" s="254">
        <f>'GLOBAL Ministres '!V143</f>
        <v>0</v>
      </c>
    </row>
    <row r="38" spans="1:9" x14ac:dyDescent="0.3">
      <c r="A38" s="302">
        <v>899002</v>
      </c>
      <c r="B38" s="303">
        <v>899002</v>
      </c>
      <c r="C38" s="732"/>
      <c r="D38" s="260">
        <v>3002</v>
      </c>
      <c r="E38" s="297" t="s">
        <v>2382</v>
      </c>
      <c r="F38" s="296" t="s">
        <v>2383</v>
      </c>
      <c r="G38" s="256">
        <f>'GLOBAL Ministres '!T144</f>
        <v>0</v>
      </c>
      <c r="H38" s="256">
        <f>'GLOBAL Ministres '!U144</f>
        <v>0</v>
      </c>
      <c r="I38" s="256">
        <f>'GLOBAL Ministres '!V144</f>
        <v>0</v>
      </c>
    </row>
    <row r="39" spans="1:9" x14ac:dyDescent="0.3">
      <c r="A39" s="302">
        <v>899003</v>
      </c>
      <c r="B39" s="303">
        <v>899003</v>
      </c>
      <c r="C39" s="732"/>
      <c r="D39" s="260">
        <v>3003</v>
      </c>
      <c r="E39" s="297" t="s">
        <v>2382</v>
      </c>
      <c r="F39" s="296" t="s">
        <v>2571</v>
      </c>
      <c r="G39" s="256">
        <f>'GLOBAL Ministres '!T145</f>
        <v>0</v>
      </c>
      <c r="H39" s="256">
        <f>'GLOBAL Ministres '!U145</f>
        <v>0</v>
      </c>
      <c r="I39" s="256">
        <f>'GLOBAL Ministres '!V145</f>
        <v>0</v>
      </c>
    </row>
    <row r="40" spans="1:9" x14ac:dyDescent="0.3">
      <c r="A40" s="302">
        <v>899004</v>
      </c>
      <c r="B40" s="303">
        <v>899004</v>
      </c>
      <c r="C40" s="732"/>
      <c r="D40" s="260">
        <v>3004</v>
      </c>
      <c r="E40" s="297" t="s">
        <v>2382</v>
      </c>
      <c r="F40" s="285" t="s">
        <v>1939</v>
      </c>
      <c r="G40" s="256">
        <f>'GLOBAL Ministres '!T146</f>
        <v>800</v>
      </c>
      <c r="H40" s="256">
        <f>'GLOBAL Ministres '!U146</f>
        <v>-800</v>
      </c>
      <c r="I40" s="256">
        <f>'GLOBAL Ministres '!V146</f>
        <v>0</v>
      </c>
    </row>
    <row r="41" spans="1:9" x14ac:dyDescent="0.3">
      <c r="A41" s="302">
        <v>899005</v>
      </c>
      <c r="B41" s="303">
        <v>899005</v>
      </c>
      <c r="C41" s="732"/>
      <c r="D41" s="261">
        <v>3005</v>
      </c>
      <c r="E41" s="298" t="s">
        <v>2382</v>
      </c>
      <c r="F41" s="295" t="s">
        <v>104</v>
      </c>
      <c r="G41" s="256">
        <f>'GLOBAL Ministres '!T147</f>
        <v>600</v>
      </c>
      <c r="H41" s="256">
        <f>'GLOBAL Ministres '!U147</f>
        <v>-600</v>
      </c>
      <c r="I41" s="256">
        <f>'GLOBAL Ministres '!V147</f>
        <v>0</v>
      </c>
    </row>
    <row r="42" spans="1:9" x14ac:dyDescent="0.3">
      <c r="A42" s="304">
        <v>899007</v>
      </c>
      <c r="B42" s="305">
        <v>899007</v>
      </c>
      <c r="C42" s="299"/>
      <c r="D42" s="262">
        <v>3006</v>
      </c>
      <c r="E42" s="300" t="s">
        <v>2382</v>
      </c>
      <c r="F42" s="296" t="s">
        <v>2384</v>
      </c>
      <c r="G42" s="255"/>
      <c r="H42" s="255"/>
      <c r="I42" s="255"/>
    </row>
    <row r="43" spans="1:9" x14ac:dyDescent="0.3">
      <c r="A43" s="302">
        <v>899007</v>
      </c>
      <c r="B43" s="303">
        <v>899007</v>
      </c>
      <c r="C43" s="301"/>
      <c r="D43" s="263">
        <v>3007</v>
      </c>
      <c r="E43" s="298" t="s">
        <v>2382</v>
      </c>
      <c r="F43" s="295" t="s">
        <v>2385</v>
      </c>
      <c r="G43" s="256">
        <f>'GLOBAL Ministres '!T149</f>
        <v>0</v>
      </c>
      <c r="H43" s="256">
        <f>'GLOBAL Ministres '!U149</f>
        <v>0</v>
      </c>
      <c r="I43" s="256">
        <f>'GLOBAL Ministres '!V149</f>
        <v>0</v>
      </c>
    </row>
    <row r="44" spans="1:9" x14ac:dyDescent="0.3">
      <c r="A44" s="302">
        <v>899008</v>
      </c>
      <c r="B44" s="303">
        <v>899008</v>
      </c>
      <c r="C44" s="301"/>
      <c r="D44" s="264">
        <v>3008</v>
      </c>
      <c r="E44" s="298" t="s">
        <v>2382</v>
      </c>
      <c r="F44" s="285" t="s">
        <v>1935</v>
      </c>
      <c r="G44" s="256">
        <f>'GLOBAL Ministres '!T150</f>
        <v>160000</v>
      </c>
      <c r="H44" s="256">
        <f>'GLOBAL Ministres '!U150</f>
        <v>-160000</v>
      </c>
      <c r="I44" s="256">
        <f>'GLOBAL Ministres '!V150</f>
        <v>0</v>
      </c>
    </row>
    <row r="45" spans="1:9" x14ac:dyDescent="0.3">
      <c r="A45" s="302">
        <v>899009</v>
      </c>
      <c r="B45" s="303">
        <v>899009</v>
      </c>
      <c r="C45" s="301"/>
      <c r="D45" s="264">
        <v>3009</v>
      </c>
      <c r="E45" s="298" t="s">
        <v>2382</v>
      </c>
      <c r="F45" s="296" t="s">
        <v>1936</v>
      </c>
      <c r="G45" s="256" t="e">
        <f>'GLOBAL Ministres '!#REF!</f>
        <v>#REF!</v>
      </c>
      <c r="H45" s="256" t="e">
        <f>'GLOBAL Ministres '!#REF!</f>
        <v>#REF!</v>
      </c>
      <c r="I45" s="256" t="e">
        <f>'GLOBAL Ministres '!#REF!</f>
        <v>#REF!</v>
      </c>
    </row>
    <row r="46" spans="1:9" x14ac:dyDescent="0.3">
      <c r="A46" s="302">
        <v>899010</v>
      </c>
      <c r="B46" s="303">
        <v>899010</v>
      </c>
      <c r="C46" s="301"/>
      <c r="D46" s="264">
        <v>3010</v>
      </c>
      <c r="E46" s="298" t="s">
        <v>2382</v>
      </c>
      <c r="F46" s="255" t="s">
        <v>1937</v>
      </c>
      <c r="G46" s="256">
        <f>'GLOBAL Ministres '!T151</f>
        <v>0</v>
      </c>
      <c r="H46" s="256">
        <f>'GLOBAL Ministres '!U151</f>
        <v>0</v>
      </c>
      <c r="I46" s="256">
        <f>'GLOBAL Ministres '!V151</f>
        <v>0</v>
      </c>
    </row>
    <row r="47" spans="1:9" x14ac:dyDescent="0.3">
      <c r="A47" s="302">
        <v>899011</v>
      </c>
      <c r="B47" s="303">
        <v>899011</v>
      </c>
      <c r="C47" s="299"/>
      <c r="D47" s="264">
        <v>3011</v>
      </c>
      <c r="E47" s="297" t="s">
        <v>2382</v>
      </c>
      <c r="F47" s="363" t="s">
        <v>2393</v>
      </c>
      <c r="G47" s="256">
        <f>'GLOBAL Ministres '!T152</f>
        <v>450</v>
      </c>
      <c r="H47" s="364">
        <f>'GLOBAL Ministres '!U152</f>
        <v>-450</v>
      </c>
      <c r="I47" s="256">
        <f>'GLOBAL Ministres '!V152</f>
        <v>0</v>
      </c>
    </row>
    <row r="48" spans="1:9" x14ac:dyDescent="0.3">
      <c r="A48" s="302">
        <v>899012</v>
      </c>
      <c r="B48" s="303">
        <v>899012</v>
      </c>
      <c r="C48" s="301"/>
      <c r="D48" s="264">
        <v>3012</v>
      </c>
      <c r="E48" s="298" t="s">
        <v>2382</v>
      </c>
      <c r="F48" s="285" t="s">
        <v>2569</v>
      </c>
      <c r="G48" s="256">
        <f>'GLOBAL Ministres '!T153</f>
        <v>150</v>
      </c>
      <c r="H48" s="364">
        <f>'GLOBAL Ministres '!U153</f>
        <v>-150</v>
      </c>
      <c r="I48" s="256">
        <f>'GLOBAL Ministres '!V153</f>
        <v>0</v>
      </c>
    </row>
    <row r="49" spans="1:9" x14ac:dyDescent="0.3">
      <c r="A49" s="302">
        <v>899013</v>
      </c>
      <c r="B49" s="303">
        <v>899013</v>
      </c>
      <c r="C49" s="365"/>
      <c r="D49" s="264">
        <v>3013</v>
      </c>
      <c r="E49" s="298" t="s">
        <v>2382</v>
      </c>
      <c r="F49" s="285" t="s">
        <v>2570</v>
      </c>
      <c r="G49" s="256">
        <f>'GLOBAL Ministres '!T154</f>
        <v>60</v>
      </c>
      <c r="H49" s="364">
        <f>'GLOBAL Ministres '!U154</f>
        <v>-60</v>
      </c>
      <c r="I49" s="256">
        <f>'GLOBAL Ministres '!V154</f>
        <v>0</v>
      </c>
    </row>
    <row r="50" spans="1:9" ht="15" thickBot="1" x14ac:dyDescent="0.35">
      <c r="A50" s="302">
        <v>899013</v>
      </c>
      <c r="B50" s="610" t="s">
        <v>2741</v>
      </c>
      <c r="C50" s="365"/>
      <c r="D50" s="264">
        <v>3013</v>
      </c>
      <c r="E50" s="298" t="s">
        <v>2382</v>
      </c>
      <c r="F50" s="270" t="s">
        <v>2742</v>
      </c>
      <c r="G50" s="341"/>
      <c r="H50" s="364">
        <f>'GLOBAL Ministres '!U155</f>
        <v>-518</v>
      </c>
      <c r="I50" s="341">
        <v>518</v>
      </c>
    </row>
    <row r="51" spans="1:9" ht="15" thickBot="1" x14ac:dyDescent="0.35">
      <c r="A51" s="266"/>
      <c r="B51" s="267"/>
      <c r="C51" s="722" t="s">
        <v>2387</v>
      </c>
      <c r="D51" s="723"/>
      <c r="E51" s="724"/>
      <c r="F51" s="366"/>
      <c r="G51" s="367" t="e">
        <f t="shared" ref="G51:H51" si="1">SUM(G37:G49)</f>
        <v>#REF!</v>
      </c>
      <c r="H51" s="367" t="e">
        <f t="shared" si="1"/>
        <v>#REF!</v>
      </c>
      <c r="I51" s="367" t="e">
        <f>SUM(I37:I50)</f>
        <v>#REF!</v>
      </c>
    </row>
  </sheetData>
  <mergeCells count="7">
    <mergeCell ref="C51:E51"/>
    <mergeCell ref="A1:G1"/>
    <mergeCell ref="C5:F5"/>
    <mergeCell ref="C6:C34"/>
    <mergeCell ref="C36:F36"/>
    <mergeCell ref="C37:C41"/>
    <mergeCell ref="C35:E35"/>
  </mergeCells>
  <pageMargins left="0.7" right="0.7" top="0.75" bottom="0.75" header="0.3" footer="0.3"/>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749F6-00A3-4040-B0CB-4B0E214EF9E1}">
  <dimension ref="A1:F1036"/>
  <sheetViews>
    <sheetView workbookViewId="0">
      <selection activeCell="F33" sqref="F33"/>
    </sheetView>
  </sheetViews>
  <sheetFormatPr baseColWidth="10" defaultColWidth="11.5546875" defaultRowHeight="14.4" x14ac:dyDescent="0.3"/>
  <cols>
    <col min="1" max="2" width="11.5546875" style="161"/>
    <col min="3" max="3" width="30.33203125" style="161" customWidth="1"/>
    <col min="4" max="4" width="23" style="161" customWidth="1"/>
    <col min="5" max="5" width="34.44140625" style="161" customWidth="1"/>
    <col min="6" max="16384" width="11.5546875" style="161"/>
  </cols>
  <sheetData>
    <row r="1" spans="1:6" s="197" customFormat="1" ht="43.2" x14ac:dyDescent="0.3">
      <c r="A1" s="198" t="s">
        <v>1915</v>
      </c>
      <c r="B1" s="198" t="s">
        <v>1914</v>
      </c>
      <c r="C1" s="198" t="s">
        <v>1913</v>
      </c>
      <c r="D1" s="198" t="s">
        <v>1912</v>
      </c>
      <c r="E1" s="198" t="s">
        <v>1911</v>
      </c>
    </row>
    <row r="2" spans="1:6" x14ac:dyDescent="0.3">
      <c r="A2" s="196" t="s">
        <v>128</v>
      </c>
      <c r="B2" s="196" t="s">
        <v>1910</v>
      </c>
      <c r="C2" s="194" t="s">
        <v>1909</v>
      </c>
      <c r="D2" s="194" t="s">
        <v>1909</v>
      </c>
      <c r="E2" s="194" t="s">
        <v>1909</v>
      </c>
      <c r="F2" s="167" t="str">
        <f t="shared" ref="F2:F65" si="0">LEFT(B2,2)&amp;RIGHT(B2,2)</f>
        <v>0100</v>
      </c>
    </row>
    <row r="3" spans="1:6" ht="28.8" x14ac:dyDescent="0.3">
      <c r="A3" s="189" t="s">
        <v>1908</v>
      </c>
      <c r="B3" s="188" t="s">
        <v>1907</v>
      </c>
      <c r="C3" s="164" t="s">
        <v>965</v>
      </c>
      <c r="D3" s="164" t="s">
        <v>965</v>
      </c>
      <c r="E3" s="164" t="s">
        <v>965</v>
      </c>
      <c r="F3" s="167" t="str">
        <f t="shared" si="0"/>
        <v>0310</v>
      </c>
    </row>
    <row r="4" spans="1:6" ht="28.8" x14ac:dyDescent="0.3">
      <c r="A4" s="187"/>
      <c r="B4" s="185" t="s">
        <v>1906</v>
      </c>
      <c r="C4" s="184" t="s">
        <v>962</v>
      </c>
      <c r="D4" s="184" t="s">
        <v>1905</v>
      </c>
      <c r="E4" s="184" t="s">
        <v>962</v>
      </c>
      <c r="F4" s="167" t="str">
        <f t="shared" si="0"/>
        <v>0320</v>
      </c>
    </row>
    <row r="5" spans="1:6" ht="28.8" x14ac:dyDescent="0.3">
      <c r="A5" s="196" t="s">
        <v>1904</v>
      </c>
      <c r="B5" s="195" t="s">
        <v>1903</v>
      </c>
      <c r="C5" s="194" t="s">
        <v>1902</v>
      </c>
      <c r="D5" s="194" t="s">
        <v>1901</v>
      </c>
      <c r="E5" s="194" t="s">
        <v>1900</v>
      </c>
      <c r="F5" s="167" t="str">
        <f t="shared" si="0"/>
        <v>0400</v>
      </c>
    </row>
    <row r="6" spans="1:6" ht="20.25" customHeight="1" x14ac:dyDescent="0.3">
      <c r="A6" s="193" t="s">
        <v>131</v>
      </c>
      <c r="B6" s="192" t="s">
        <v>1899</v>
      </c>
      <c r="C6" s="191"/>
      <c r="D6" s="191"/>
      <c r="E6" s="191"/>
      <c r="F6" s="167" t="str">
        <f t="shared" si="0"/>
        <v>1100</v>
      </c>
    </row>
    <row r="7" spans="1:6" x14ac:dyDescent="0.3">
      <c r="A7" s="189"/>
      <c r="B7" s="188" t="s">
        <v>1898</v>
      </c>
      <c r="C7" s="164" t="s">
        <v>1896</v>
      </c>
      <c r="D7" s="164" t="s">
        <v>1897</v>
      </c>
      <c r="E7" s="164" t="s">
        <v>1896</v>
      </c>
      <c r="F7" s="167" t="str">
        <f t="shared" si="0"/>
        <v>1111</v>
      </c>
    </row>
    <row r="8" spans="1:6" x14ac:dyDescent="0.3">
      <c r="A8" s="189"/>
      <c r="B8" s="188" t="s">
        <v>1895</v>
      </c>
      <c r="C8" s="164" t="s">
        <v>1893</v>
      </c>
      <c r="D8" s="164" t="s">
        <v>1894</v>
      </c>
      <c r="E8" s="164" t="s">
        <v>1893</v>
      </c>
      <c r="F8" s="167" t="str">
        <f t="shared" si="0"/>
        <v>1112</v>
      </c>
    </row>
    <row r="9" spans="1:6" ht="43.2" x14ac:dyDescent="0.3">
      <c r="A9" s="189"/>
      <c r="B9" s="188" t="s">
        <v>1892</v>
      </c>
      <c r="C9" s="164" t="s">
        <v>1891</v>
      </c>
      <c r="D9" s="164" t="s">
        <v>1890</v>
      </c>
      <c r="E9" s="164" t="s">
        <v>1889</v>
      </c>
      <c r="F9" s="167" t="str">
        <f t="shared" si="0"/>
        <v>1120</v>
      </c>
    </row>
    <row r="10" spans="1:6" x14ac:dyDescent="0.3">
      <c r="A10" s="189"/>
      <c r="B10" s="188" t="s">
        <v>1888</v>
      </c>
      <c r="C10" s="164" t="s">
        <v>1887</v>
      </c>
      <c r="D10" s="164" t="s">
        <v>1887</v>
      </c>
      <c r="E10" s="164" t="s">
        <v>1887</v>
      </c>
      <c r="F10" s="167" t="str">
        <f t="shared" si="0"/>
        <v>1131</v>
      </c>
    </row>
    <row r="11" spans="1:6" x14ac:dyDescent="0.3">
      <c r="A11" s="189"/>
      <c r="B11" s="188" t="s">
        <v>1886</v>
      </c>
      <c r="C11" s="164" t="s">
        <v>1884</v>
      </c>
      <c r="D11" s="164" t="s">
        <v>1885</v>
      </c>
      <c r="E11" s="164" t="s">
        <v>1884</v>
      </c>
      <c r="F11" s="167" t="str">
        <f t="shared" si="0"/>
        <v xml:space="preserve">112 </v>
      </c>
    </row>
    <row r="12" spans="1:6" ht="28.8" x14ac:dyDescent="0.3">
      <c r="A12" s="189"/>
      <c r="B12" s="188" t="s">
        <v>1883</v>
      </c>
      <c r="C12" s="164" t="s">
        <v>1882</v>
      </c>
      <c r="D12" s="164" t="s">
        <v>1881</v>
      </c>
      <c r="E12" s="164" t="s">
        <v>1880</v>
      </c>
      <c r="F12" s="167" t="str">
        <f t="shared" si="0"/>
        <v>1133</v>
      </c>
    </row>
    <row r="13" spans="1:6" x14ac:dyDescent="0.3">
      <c r="A13" s="186"/>
      <c r="B13" s="185" t="s">
        <v>1879</v>
      </c>
      <c r="C13" s="184" t="s">
        <v>1878</v>
      </c>
      <c r="D13" s="184" t="s">
        <v>1878</v>
      </c>
      <c r="E13" s="184" t="s">
        <v>1878</v>
      </c>
      <c r="F13" s="167" t="str">
        <f t="shared" si="0"/>
        <v>1140</v>
      </c>
    </row>
    <row r="14" spans="1:6" ht="28.8" x14ac:dyDescent="0.3">
      <c r="A14" s="189" t="s">
        <v>1877</v>
      </c>
      <c r="B14" s="188" t="s">
        <v>1876</v>
      </c>
      <c r="C14" s="164" t="s">
        <v>1875</v>
      </c>
      <c r="D14" s="164" t="s">
        <v>1874</v>
      </c>
      <c r="E14" s="164" t="s">
        <v>1873</v>
      </c>
      <c r="F14" s="167" t="str">
        <f t="shared" si="0"/>
        <v>1211</v>
      </c>
    </row>
    <row r="15" spans="1:6" ht="43.2" x14ac:dyDescent="0.3">
      <c r="A15" s="189"/>
      <c r="B15" s="188" t="s">
        <v>1872</v>
      </c>
      <c r="C15" s="164" t="s">
        <v>1871</v>
      </c>
      <c r="D15" s="164" t="s">
        <v>1870</v>
      </c>
      <c r="E15" s="164" t="s">
        <v>1869</v>
      </c>
      <c r="F15" s="167" t="str">
        <f t="shared" si="0"/>
        <v>1212</v>
      </c>
    </row>
    <row r="16" spans="1:6" ht="72" x14ac:dyDescent="0.3">
      <c r="A16" s="189"/>
      <c r="B16" s="188" t="s">
        <v>1868</v>
      </c>
      <c r="C16" s="164" t="s">
        <v>1867</v>
      </c>
      <c r="D16" s="164" t="s">
        <v>1866</v>
      </c>
      <c r="E16" s="164" t="s">
        <v>1865</v>
      </c>
      <c r="F16" s="167" t="str">
        <f t="shared" si="0"/>
        <v>1221</v>
      </c>
    </row>
    <row r="17" spans="1:6" ht="43.2" x14ac:dyDescent="0.3">
      <c r="A17" s="166"/>
      <c r="B17" s="188" t="s">
        <v>1864</v>
      </c>
      <c r="C17" s="164" t="s">
        <v>1863</v>
      </c>
      <c r="D17" s="164" t="s">
        <v>1862</v>
      </c>
      <c r="E17" s="164" t="s">
        <v>1861</v>
      </c>
      <c r="F17" s="167" t="str">
        <f t="shared" si="0"/>
        <v>1222</v>
      </c>
    </row>
    <row r="18" spans="1:6" ht="28.8" x14ac:dyDescent="0.3">
      <c r="A18" s="187"/>
      <c r="B18" s="185" t="s">
        <v>1860</v>
      </c>
      <c r="C18" s="184" t="s">
        <v>1859</v>
      </c>
      <c r="D18" s="184" t="s">
        <v>1858</v>
      </c>
      <c r="E18" s="184" t="s">
        <v>1857</v>
      </c>
      <c r="F18" s="167" t="str">
        <f t="shared" si="0"/>
        <v>1250</v>
      </c>
    </row>
    <row r="19" spans="1:6" ht="86.4" x14ac:dyDescent="0.3">
      <c r="A19" s="189" t="s">
        <v>1856</v>
      </c>
      <c r="B19" s="188" t="s">
        <v>1855</v>
      </c>
      <c r="C19" s="164" t="s">
        <v>1854</v>
      </c>
      <c r="D19" s="164" t="s">
        <v>1853</v>
      </c>
      <c r="E19" s="164" t="s">
        <v>1852</v>
      </c>
      <c r="F19" s="167" t="str">
        <f t="shared" si="0"/>
        <v>1410</v>
      </c>
    </row>
    <row r="20" spans="1:6" ht="86.4" x14ac:dyDescent="0.3">
      <c r="A20" s="187"/>
      <c r="B20" s="185" t="s">
        <v>1851</v>
      </c>
      <c r="C20" s="184" t="s">
        <v>1850</v>
      </c>
      <c r="D20" s="184" t="s">
        <v>1849</v>
      </c>
      <c r="E20" s="184" t="s">
        <v>1848</v>
      </c>
      <c r="F20" s="167" t="str">
        <f t="shared" si="0"/>
        <v>1420</v>
      </c>
    </row>
    <row r="21" spans="1:6" ht="28.8" x14ac:dyDescent="0.3">
      <c r="A21" s="189" t="s">
        <v>1847</v>
      </c>
      <c r="B21" s="188" t="s">
        <v>1846</v>
      </c>
      <c r="C21" s="164" t="s">
        <v>1844</v>
      </c>
      <c r="D21" s="164" t="s">
        <v>1845</v>
      </c>
      <c r="E21" s="164" t="s">
        <v>1844</v>
      </c>
      <c r="F21" s="167" t="str">
        <f t="shared" si="0"/>
        <v>2110</v>
      </c>
    </row>
    <row r="22" spans="1:6" ht="28.8" x14ac:dyDescent="0.3">
      <c r="A22" s="166"/>
      <c r="B22" s="188" t="s">
        <v>1843</v>
      </c>
      <c r="C22" s="164" t="s">
        <v>1842</v>
      </c>
      <c r="D22" s="164" t="s">
        <v>1841</v>
      </c>
      <c r="E22" s="164" t="s">
        <v>1840</v>
      </c>
      <c r="F22" s="167" t="str">
        <f t="shared" si="0"/>
        <v>2120</v>
      </c>
    </row>
    <row r="23" spans="1:6" ht="43.2" x14ac:dyDescent="0.3">
      <c r="A23" s="166"/>
      <c r="B23" s="188" t="s">
        <v>1839</v>
      </c>
      <c r="C23" s="164" t="s">
        <v>1838</v>
      </c>
      <c r="D23" s="164" t="s">
        <v>1837</v>
      </c>
      <c r="E23" s="164" t="s">
        <v>1836</v>
      </c>
      <c r="F23" s="167" t="str">
        <f t="shared" si="0"/>
        <v>2130</v>
      </c>
    </row>
    <row r="24" spans="1:6" x14ac:dyDescent="0.3">
      <c r="A24" s="166"/>
      <c r="B24" s="188" t="s">
        <v>1835</v>
      </c>
      <c r="C24" s="164" t="s">
        <v>1833</v>
      </c>
      <c r="D24" s="164" t="s">
        <v>1834</v>
      </c>
      <c r="E24" s="164" t="s">
        <v>1833</v>
      </c>
      <c r="F24" s="167" t="str">
        <f t="shared" si="0"/>
        <v>2140</v>
      </c>
    </row>
    <row r="25" spans="1:6" x14ac:dyDescent="0.3">
      <c r="A25" s="166"/>
      <c r="B25" s="188" t="s">
        <v>1832</v>
      </c>
      <c r="C25" s="164" t="s">
        <v>1830</v>
      </c>
      <c r="D25" s="164" t="s">
        <v>1831</v>
      </c>
      <c r="E25" s="164" t="s">
        <v>1830</v>
      </c>
      <c r="F25" s="167" t="str">
        <f t="shared" si="0"/>
        <v>2150</v>
      </c>
    </row>
    <row r="26" spans="1:6" x14ac:dyDescent="0.3">
      <c r="A26" s="187"/>
      <c r="B26" s="185" t="s">
        <v>1829</v>
      </c>
      <c r="C26" s="184" t="s">
        <v>1828</v>
      </c>
      <c r="D26" s="184" t="s">
        <v>1828</v>
      </c>
      <c r="E26" s="184" t="s">
        <v>1828</v>
      </c>
      <c r="F26" s="167" t="str">
        <f t="shared" si="0"/>
        <v>2160</v>
      </c>
    </row>
    <row r="27" spans="1:6" ht="43.2" x14ac:dyDescent="0.3">
      <c r="A27" s="189" t="s">
        <v>1827</v>
      </c>
      <c r="B27" s="188" t="s">
        <v>1826</v>
      </c>
      <c r="C27" s="164" t="s">
        <v>1825</v>
      </c>
      <c r="D27" s="164" t="s">
        <v>1824</v>
      </c>
      <c r="E27" s="164" t="s">
        <v>1823</v>
      </c>
      <c r="F27" s="167" t="str">
        <f t="shared" si="0"/>
        <v xml:space="preserve">240 </v>
      </c>
    </row>
    <row r="28" spans="1:6" ht="43.2" x14ac:dyDescent="0.3">
      <c r="A28" s="187"/>
      <c r="B28" s="185" t="s">
        <v>1822</v>
      </c>
      <c r="C28" s="184" t="s">
        <v>1821</v>
      </c>
      <c r="D28" s="184" t="s">
        <v>1820</v>
      </c>
      <c r="E28" s="184" t="s">
        <v>1819</v>
      </c>
      <c r="F28" s="167" t="str">
        <f t="shared" si="0"/>
        <v>2420</v>
      </c>
    </row>
    <row r="29" spans="1:6" x14ac:dyDescent="0.3">
      <c r="A29" s="186" t="s">
        <v>1818</v>
      </c>
      <c r="B29" s="185" t="s">
        <v>1817</v>
      </c>
      <c r="C29" s="184" t="s">
        <v>1815</v>
      </c>
      <c r="D29" s="184" t="s">
        <v>1816</v>
      </c>
      <c r="E29" s="184" t="s">
        <v>1815</v>
      </c>
      <c r="F29" s="167" t="str">
        <f t="shared" si="0"/>
        <v>2500</v>
      </c>
    </row>
    <row r="30" spans="1:6" ht="43.2" x14ac:dyDescent="0.3">
      <c r="A30" s="189" t="s">
        <v>1814</v>
      </c>
      <c r="B30" s="188" t="s">
        <v>1813</v>
      </c>
      <c r="C30" s="164" t="s">
        <v>1812</v>
      </c>
      <c r="D30" s="164" t="s">
        <v>1811</v>
      </c>
      <c r="E30" s="164" t="s">
        <v>1810</v>
      </c>
      <c r="F30" s="167" t="str">
        <f t="shared" si="0"/>
        <v>3111</v>
      </c>
    </row>
    <row r="31" spans="1:6" ht="43.2" x14ac:dyDescent="0.3">
      <c r="A31" s="166"/>
      <c r="B31" s="188" t="s">
        <v>1809</v>
      </c>
      <c r="C31" s="164" t="s">
        <v>1808</v>
      </c>
      <c r="D31" s="164" t="s">
        <v>1807</v>
      </c>
      <c r="E31" s="164" t="s">
        <v>1806</v>
      </c>
      <c r="F31" s="167" t="str">
        <f t="shared" si="0"/>
        <v>3112</v>
      </c>
    </row>
    <row r="32" spans="1:6" ht="43.2" x14ac:dyDescent="0.3">
      <c r="A32" s="166"/>
      <c r="B32" s="188" t="s">
        <v>1805</v>
      </c>
      <c r="C32" s="164" t="s">
        <v>1804</v>
      </c>
      <c r="D32" s="164" t="s">
        <v>1803</v>
      </c>
      <c r="E32" s="164" t="s">
        <v>1802</v>
      </c>
      <c r="F32" s="167" t="str">
        <f t="shared" si="0"/>
        <v>3121</v>
      </c>
    </row>
    <row r="33" spans="1:6" ht="28.8" x14ac:dyDescent="0.3">
      <c r="A33" s="166"/>
      <c r="B33" s="188" t="s">
        <v>1801</v>
      </c>
      <c r="C33" s="164" t="s">
        <v>1800</v>
      </c>
      <c r="D33" s="164" t="s">
        <v>1799</v>
      </c>
      <c r="E33" s="164" t="s">
        <v>1798</v>
      </c>
      <c r="F33" s="167" t="s">
        <v>2565</v>
      </c>
    </row>
    <row r="34" spans="1:6" ht="43.2" x14ac:dyDescent="0.3">
      <c r="A34" s="166"/>
      <c r="B34" s="188" t="s">
        <v>1797</v>
      </c>
      <c r="C34" s="164" t="s">
        <v>1796</v>
      </c>
      <c r="D34" s="164" t="s">
        <v>1795</v>
      </c>
      <c r="E34" s="164" t="s">
        <v>1794</v>
      </c>
      <c r="F34" s="167" t="str">
        <f t="shared" si="0"/>
        <v>3131</v>
      </c>
    </row>
    <row r="35" spans="1:6" ht="43.2" x14ac:dyDescent="0.3">
      <c r="A35" s="166"/>
      <c r="B35" s="188" t="s">
        <v>1793</v>
      </c>
      <c r="C35" s="164" t="s">
        <v>1792</v>
      </c>
      <c r="D35" s="164" t="s">
        <v>1791</v>
      </c>
      <c r="E35" s="164" t="s">
        <v>1790</v>
      </c>
      <c r="F35" s="167" t="str">
        <f t="shared" si="0"/>
        <v>3132</v>
      </c>
    </row>
    <row r="36" spans="1:6" ht="28.8" x14ac:dyDescent="0.3">
      <c r="A36" s="187"/>
      <c r="B36" s="185" t="s">
        <v>1789</v>
      </c>
      <c r="C36" s="184" t="s">
        <v>1788</v>
      </c>
      <c r="D36" s="184" t="s">
        <v>1787</v>
      </c>
      <c r="E36" s="184" t="s">
        <v>1786</v>
      </c>
      <c r="F36" s="167" t="str">
        <f t="shared" si="0"/>
        <v>3140</v>
      </c>
    </row>
    <row r="37" spans="1:6" ht="57.6" x14ac:dyDescent="0.3">
      <c r="A37" s="186" t="s">
        <v>1785</v>
      </c>
      <c r="B37" s="185" t="s">
        <v>1784</v>
      </c>
      <c r="C37" s="184" t="s">
        <v>1783</v>
      </c>
      <c r="D37" s="184" t="s">
        <v>1782</v>
      </c>
      <c r="E37" s="184" t="s">
        <v>1781</v>
      </c>
      <c r="F37" s="167" t="str">
        <f t="shared" si="0"/>
        <v>3200</v>
      </c>
    </row>
    <row r="38" spans="1:6" ht="28.8" x14ac:dyDescent="0.3">
      <c r="A38" s="186" t="s">
        <v>1780</v>
      </c>
      <c r="B38" s="185" t="s">
        <v>1779</v>
      </c>
      <c r="C38" s="184" t="s">
        <v>1778</v>
      </c>
      <c r="D38" s="184" t="s">
        <v>1777</v>
      </c>
      <c r="E38" s="184" t="s">
        <v>1776</v>
      </c>
      <c r="F38" s="167" t="str">
        <f t="shared" si="0"/>
        <v>3300</v>
      </c>
    </row>
    <row r="39" spans="1:6" ht="43.2" x14ac:dyDescent="0.3">
      <c r="A39" s="189" t="s">
        <v>1775</v>
      </c>
      <c r="B39" s="188" t="s">
        <v>1774</v>
      </c>
      <c r="C39" s="164" t="s">
        <v>1773</v>
      </c>
      <c r="D39" s="164" t="s">
        <v>1772</v>
      </c>
      <c r="E39" s="164" t="s">
        <v>1771</v>
      </c>
      <c r="F39" s="167" t="str">
        <f t="shared" si="0"/>
        <v>3410</v>
      </c>
    </row>
    <row r="40" spans="1:6" x14ac:dyDescent="0.3">
      <c r="A40" s="166"/>
      <c r="B40" s="188" t="s">
        <v>1770</v>
      </c>
      <c r="C40" s="164" t="s">
        <v>1769</v>
      </c>
      <c r="D40" s="164" t="s">
        <v>1769</v>
      </c>
      <c r="E40" s="164" t="s">
        <v>1769</v>
      </c>
      <c r="F40" s="167" t="str">
        <f t="shared" si="0"/>
        <v>3420</v>
      </c>
    </row>
    <row r="41" spans="1:6" ht="28.8" x14ac:dyDescent="0.3">
      <c r="A41" s="166"/>
      <c r="B41" s="188" t="s">
        <v>1768</v>
      </c>
      <c r="C41" s="164" t="s">
        <v>1767</v>
      </c>
      <c r="D41" s="164" t="s">
        <v>1766</v>
      </c>
      <c r="E41" s="164" t="s">
        <v>1765</v>
      </c>
      <c r="F41" s="167" t="str">
        <f t="shared" si="0"/>
        <v>3431</v>
      </c>
    </row>
    <row r="42" spans="1:6" ht="28.8" x14ac:dyDescent="0.3">
      <c r="A42" s="166"/>
      <c r="B42" s="188" t="s">
        <v>1764</v>
      </c>
      <c r="C42" s="164" t="s">
        <v>1763</v>
      </c>
      <c r="D42" s="164" t="s">
        <v>1762</v>
      </c>
      <c r="E42" s="164" t="s">
        <v>1761</v>
      </c>
      <c r="F42" s="167" t="str">
        <f t="shared" si="0"/>
        <v>3432</v>
      </c>
    </row>
    <row r="43" spans="1:6" ht="43.2" x14ac:dyDescent="0.3">
      <c r="A43" s="166"/>
      <c r="B43" s="188" t="s">
        <v>1760</v>
      </c>
      <c r="C43" s="164" t="s">
        <v>1759</v>
      </c>
      <c r="D43" s="164" t="s">
        <v>1758</v>
      </c>
      <c r="E43" s="164" t="s">
        <v>1757</v>
      </c>
      <c r="F43" s="167" t="str">
        <f t="shared" si="0"/>
        <v>3441</v>
      </c>
    </row>
    <row r="44" spans="1:6" ht="28.8" x14ac:dyDescent="0.3">
      <c r="A44" s="166"/>
      <c r="B44" s="188" t="s">
        <v>1756</v>
      </c>
      <c r="C44" s="164" t="s">
        <v>1755</v>
      </c>
      <c r="D44" s="164" t="s">
        <v>1754</v>
      </c>
      <c r="E44" s="164" t="s">
        <v>1753</v>
      </c>
      <c r="F44" s="167" t="str">
        <f t="shared" si="0"/>
        <v>3442</v>
      </c>
    </row>
    <row r="45" spans="1:6" ht="28.8" x14ac:dyDescent="0.3">
      <c r="A45" s="187"/>
      <c r="B45" s="185" t="s">
        <v>1752</v>
      </c>
      <c r="C45" s="184" t="s">
        <v>1751</v>
      </c>
      <c r="D45" s="184" t="s">
        <v>1750</v>
      </c>
      <c r="E45" s="184" t="s">
        <v>1749</v>
      </c>
      <c r="F45" s="167" t="str">
        <f t="shared" si="0"/>
        <v>3450</v>
      </c>
    </row>
    <row r="46" spans="1:6" ht="28.8" x14ac:dyDescent="0.3">
      <c r="A46" s="189" t="s">
        <v>1748</v>
      </c>
      <c r="B46" s="188" t="s">
        <v>1747</v>
      </c>
      <c r="C46" s="164" t="s">
        <v>1746</v>
      </c>
      <c r="D46" s="164" t="s">
        <v>1745</v>
      </c>
      <c r="E46" s="164" t="s">
        <v>1744</v>
      </c>
      <c r="F46" s="167" t="str">
        <f t="shared" si="0"/>
        <v>3510</v>
      </c>
    </row>
    <row r="47" spans="1:6" ht="43.2" x14ac:dyDescent="0.3">
      <c r="A47" s="166"/>
      <c r="B47" s="188" t="s">
        <v>1743</v>
      </c>
      <c r="C47" s="164" t="s">
        <v>1742</v>
      </c>
      <c r="D47" s="164" t="s">
        <v>1741</v>
      </c>
      <c r="E47" s="164" t="s">
        <v>1740</v>
      </c>
      <c r="F47" s="167" t="str">
        <f t="shared" si="0"/>
        <v>3520</v>
      </c>
    </row>
    <row r="48" spans="1:6" ht="43.2" x14ac:dyDescent="0.3">
      <c r="A48" s="166"/>
      <c r="B48" s="188" t="s">
        <v>1739</v>
      </c>
      <c r="C48" s="164" t="s">
        <v>1738</v>
      </c>
      <c r="D48" s="164" t="s">
        <v>1737</v>
      </c>
      <c r="E48" s="164" t="s">
        <v>1736</v>
      </c>
      <c r="F48" s="167" t="str">
        <f t="shared" si="0"/>
        <v>3530</v>
      </c>
    </row>
    <row r="49" spans="1:6" ht="43.2" x14ac:dyDescent="0.3">
      <c r="A49" s="166"/>
      <c r="B49" s="188" t="s">
        <v>1735</v>
      </c>
      <c r="C49" s="164" t="s">
        <v>1734</v>
      </c>
      <c r="D49" s="164" t="s">
        <v>1733</v>
      </c>
      <c r="E49" s="164" t="s">
        <v>1732</v>
      </c>
      <c r="F49" s="167" t="str">
        <f t="shared" si="0"/>
        <v>3540</v>
      </c>
    </row>
    <row r="50" spans="1:6" ht="43.2" x14ac:dyDescent="0.3">
      <c r="A50" s="166"/>
      <c r="B50" s="188" t="s">
        <v>1731</v>
      </c>
      <c r="C50" s="164" t="s">
        <v>1730</v>
      </c>
      <c r="D50" s="164" t="s">
        <v>1729</v>
      </c>
      <c r="E50" s="164" t="s">
        <v>1728</v>
      </c>
      <c r="F50" s="167" t="str">
        <f t="shared" si="0"/>
        <v>3550</v>
      </c>
    </row>
    <row r="51" spans="1:6" ht="57.6" x14ac:dyDescent="0.3">
      <c r="A51" s="187"/>
      <c r="B51" s="185" t="s">
        <v>1727</v>
      </c>
      <c r="C51" s="184" t="s">
        <v>1726</v>
      </c>
      <c r="D51" s="184" t="s">
        <v>1725</v>
      </c>
      <c r="E51" s="184" t="s">
        <v>1724</v>
      </c>
      <c r="F51" s="167" t="str">
        <f t="shared" si="0"/>
        <v>3560</v>
      </c>
    </row>
    <row r="52" spans="1:6" ht="28.8" x14ac:dyDescent="0.3">
      <c r="A52" s="189" t="s">
        <v>1723</v>
      </c>
      <c r="B52" s="188" t="s">
        <v>1722</v>
      </c>
      <c r="C52" s="164" t="s">
        <v>1720</v>
      </c>
      <c r="D52" s="164" t="s">
        <v>1721</v>
      </c>
      <c r="E52" s="164" t="s">
        <v>1720</v>
      </c>
      <c r="F52" s="167" t="str">
        <f t="shared" si="0"/>
        <v>4110</v>
      </c>
    </row>
    <row r="53" spans="1:6" ht="28.8" x14ac:dyDescent="0.3">
      <c r="A53" s="166"/>
      <c r="B53" s="188" t="s">
        <v>1719</v>
      </c>
      <c r="C53" s="164" t="s">
        <v>1718</v>
      </c>
      <c r="D53" s="164" t="s">
        <v>1717</v>
      </c>
      <c r="E53" s="164" t="s">
        <v>1716</v>
      </c>
      <c r="F53" s="167" t="str">
        <f t="shared" si="0"/>
        <v>4120</v>
      </c>
    </row>
    <row r="54" spans="1:6" ht="43.2" x14ac:dyDescent="0.3">
      <c r="A54" s="166"/>
      <c r="B54" s="188" t="s">
        <v>1715</v>
      </c>
      <c r="C54" s="164" t="s">
        <v>1714</v>
      </c>
      <c r="D54" s="164" t="s">
        <v>1713</v>
      </c>
      <c r="E54" s="164" t="s">
        <v>1712</v>
      </c>
      <c r="F54" s="167" t="str">
        <f t="shared" si="0"/>
        <v>4130</v>
      </c>
    </row>
    <row r="55" spans="1:6" ht="43.2" x14ac:dyDescent="0.3">
      <c r="A55" s="166"/>
      <c r="B55" s="188" t="s">
        <v>1711</v>
      </c>
      <c r="C55" s="164" t="s">
        <v>1710</v>
      </c>
      <c r="D55" s="164" t="s">
        <v>1709</v>
      </c>
      <c r="E55" s="164" t="s">
        <v>1708</v>
      </c>
      <c r="F55" s="167" t="str">
        <f t="shared" si="0"/>
        <v>4140</v>
      </c>
    </row>
    <row r="56" spans="1:6" ht="43.2" x14ac:dyDescent="0.3">
      <c r="A56" s="166"/>
      <c r="B56" s="188" t="s">
        <v>1707</v>
      </c>
      <c r="C56" s="164" t="s">
        <v>1706</v>
      </c>
      <c r="D56" s="164" t="s">
        <v>1705</v>
      </c>
      <c r="E56" s="164" t="s">
        <v>1704</v>
      </c>
      <c r="F56" s="167" t="str">
        <f t="shared" si="0"/>
        <v>4150</v>
      </c>
    </row>
    <row r="57" spans="1:6" ht="28.8" x14ac:dyDescent="0.3">
      <c r="A57" s="166"/>
      <c r="B57" s="188" t="s">
        <v>1703</v>
      </c>
      <c r="C57" s="164" t="s">
        <v>1702</v>
      </c>
      <c r="D57" s="164" t="s">
        <v>1701</v>
      </c>
      <c r="E57" s="164" t="s">
        <v>1700</v>
      </c>
      <c r="F57" s="167" t="str">
        <f t="shared" si="0"/>
        <v>4160</v>
      </c>
    </row>
    <row r="58" spans="1:6" ht="28.8" x14ac:dyDescent="0.3">
      <c r="A58" s="187"/>
      <c r="B58" s="185" t="s">
        <v>1699</v>
      </c>
      <c r="C58" s="184" t="s">
        <v>1697</v>
      </c>
      <c r="D58" s="184" t="s">
        <v>1698</v>
      </c>
      <c r="E58" s="184" t="s">
        <v>1697</v>
      </c>
      <c r="F58" s="167" t="str">
        <f t="shared" si="0"/>
        <v>4170</v>
      </c>
    </row>
    <row r="59" spans="1:6" ht="43.2" x14ac:dyDescent="0.3">
      <c r="A59" s="189" t="s">
        <v>1696</v>
      </c>
      <c r="B59" s="188" t="s">
        <v>1695</v>
      </c>
      <c r="C59" s="164" t="s">
        <v>1694</v>
      </c>
      <c r="D59" s="164" t="s">
        <v>1693</v>
      </c>
      <c r="E59" s="164" t="s">
        <v>1692</v>
      </c>
      <c r="F59" s="167" t="str">
        <f t="shared" si="0"/>
        <v>4210</v>
      </c>
    </row>
    <row r="60" spans="1:6" ht="43.2" x14ac:dyDescent="0.3">
      <c r="A60" s="166"/>
      <c r="B60" s="188" t="s">
        <v>1691</v>
      </c>
      <c r="C60" s="164" t="s">
        <v>1690</v>
      </c>
      <c r="D60" s="164" t="s">
        <v>1689</v>
      </c>
      <c r="E60" s="164" t="s">
        <v>1688</v>
      </c>
      <c r="F60" s="167" t="str">
        <f t="shared" si="0"/>
        <v>4220</v>
      </c>
    </row>
    <row r="61" spans="1:6" ht="43.2" x14ac:dyDescent="0.3">
      <c r="A61" s="166"/>
      <c r="B61" s="188" t="s">
        <v>1687</v>
      </c>
      <c r="C61" s="164" t="s">
        <v>1686</v>
      </c>
      <c r="D61" s="164" t="s">
        <v>1685</v>
      </c>
      <c r="E61" s="164" t="s">
        <v>1684</v>
      </c>
      <c r="F61" s="167" t="str">
        <f t="shared" si="0"/>
        <v>4230</v>
      </c>
    </row>
    <row r="62" spans="1:6" ht="43.2" x14ac:dyDescent="0.3">
      <c r="A62" s="166"/>
      <c r="B62" s="188" t="s">
        <v>1683</v>
      </c>
      <c r="C62" s="164" t="s">
        <v>1682</v>
      </c>
      <c r="D62" s="164" t="s">
        <v>1681</v>
      </c>
      <c r="E62" s="164" t="s">
        <v>1680</v>
      </c>
      <c r="F62" s="167" t="str">
        <f t="shared" si="0"/>
        <v>4240</v>
      </c>
    </row>
    <row r="63" spans="1:6" ht="43.2" x14ac:dyDescent="0.3">
      <c r="A63" s="166"/>
      <c r="B63" s="188" t="s">
        <v>1679</v>
      </c>
      <c r="C63" s="164" t="s">
        <v>1678</v>
      </c>
      <c r="D63" s="164" t="s">
        <v>1677</v>
      </c>
      <c r="E63" s="164" t="s">
        <v>1676</v>
      </c>
      <c r="F63" s="167" t="str">
        <f t="shared" si="0"/>
        <v>4250</v>
      </c>
    </row>
    <row r="64" spans="1:6" ht="57.6" x14ac:dyDescent="0.3">
      <c r="A64" s="166"/>
      <c r="B64" s="188" t="s">
        <v>1675</v>
      </c>
      <c r="C64" s="164" t="s">
        <v>1674</v>
      </c>
      <c r="D64" s="164" t="s">
        <v>1673</v>
      </c>
      <c r="E64" s="164" t="s">
        <v>1672</v>
      </c>
      <c r="F64" s="167" t="str">
        <f t="shared" si="0"/>
        <v>4260</v>
      </c>
    </row>
    <row r="65" spans="1:6" ht="57.6" x14ac:dyDescent="0.3">
      <c r="A65" s="166"/>
      <c r="B65" s="188" t="s">
        <v>1671</v>
      </c>
      <c r="C65" s="164" t="s">
        <v>1670</v>
      </c>
      <c r="D65" s="164" t="s">
        <v>1669</v>
      </c>
      <c r="E65" s="164" t="s">
        <v>1668</v>
      </c>
      <c r="F65" s="167" t="str">
        <f t="shared" si="0"/>
        <v>4270</v>
      </c>
    </row>
    <row r="66" spans="1:6" ht="28.8" x14ac:dyDescent="0.3">
      <c r="A66" s="166"/>
      <c r="B66" s="188" t="s">
        <v>1667</v>
      </c>
      <c r="C66" s="164" t="s">
        <v>1666</v>
      </c>
      <c r="D66" s="164" t="s">
        <v>1665</v>
      </c>
      <c r="E66" s="164" t="s">
        <v>1664</v>
      </c>
      <c r="F66" s="167" t="str">
        <f t="shared" ref="F66:F129" si="1">LEFT(B66,2)&amp;RIGHT(B66,2)</f>
        <v>4280</v>
      </c>
    </row>
    <row r="67" spans="1:6" ht="28.8" x14ac:dyDescent="0.3">
      <c r="A67" s="187"/>
      <c r="B67" s="185" t="s">
        <v>1663</v>
      </c>
      <c r="C67" s="184" t="s">
        <v>1662</v>
      </c>
      <c r="D67" s="184" t="s">
        <v>1661</v>
      </c>
      <c r="E67" s="184" t="s">
        <v>1660</v>
      </c>
      <c r="F67" s="167" t="str">
        <f t="shared" si="1"/>
        <v>4290</v>
      </c>
    </row>
    <row r="68" spans="1:6" ht="28.8" x14ac:dyDescent="0.3">
      <c r="A68" s="189" t="s">
        <v>1659</v>
      </c>
      <c r="B68" s="188" t="s">
        <v>1658</v>
      </c>
      <c r="C68" s="164" t="s">
        <v>1657</v>
      </c>
      <c r="D68" s="164" t="s">
        <v>1656</v>
      </c>
      <c r="E68" s="164" t="s">
        <v>1655</v>
      </c>
      <c r="F68" s="167" t="str">
        <f t="shared" si="1"/>
        <v>4311</v>
      </c>
    </row>
    <row r="69" spans="1:6" ht="43.2" x14ac:dyDescent="0.3">
      <c r="A69" s="166"/>
      <c r="B69" s="188" t="s">
        <v>1654</v>
      </c>
      <c r="C69" s="164" t="s">
        <v>1653</v>
      </c>
      <c r="D69" s="164" t="s">
        <v>1652</v>
      </c>
      <c r="E69" s="164" t="s">
        <v>1651</v>
      </c>
      <c r="F69" s="167" t="str">
        <f t="shared" si="1"/>
        <v>4312</v>
      </c>
    </row>
    <row r="70" spans="1:6" ht="43.2" x14ac:dyDescent="0.3">
      <c r="A70" s="166"/>
      <c r="B70" s="188" t="s">
        <v>1650</v>
      </c>
      <c r="C70" s="164" t="s">
        <v>1649</v>
      </c>
      <c r="D70" s="164" t="s">
        <v>1648</v>
      </c>
      <c r="E70" s="164" t="s">
        <v>1647</v>
      </c>
      <c r="F70" s="167" t="str">
        <f t="shared" si="1"/>
        <v>4313</v>
      </c>
    </row>
    <row r="71" spans="1:6" ht="43.2" x14ac:dyDescent="0.3">
      <c r="A71" s="166"/>
      <c r="B71" s="188" t="s">
        <v>1646</v>
      </c>
      <c r="C71" s="164" t="s">
        <v>1645</v>
      </c>
      <c r="D71" s="164" t="s">
        <v>1644</v>
      </c>
      <c r="E71" s="164" t="s">
        <v>1643</v>
      </c>
      <c r="F71" s="167" t="str">
        <f t="shared" si="1"/>
        <v>4314</v>
      </c>
    </row>
    <row r="72" spans="1:6" ht="43.2" x14ac:dyDescent="0.3">
      <c r="A72" s="166"/>
      <c r="B72" s="188" t="s">
        <v>1642</v>
      </c>
      <c r="C72" s="164" t="s">
        <v>1641</v>
      </c>
      <c r="D72" s="164" t="s">
        <v>1640</v>
      </c>
      <c r="E72" s="164" t="s">
        <v>1639</v>
      </c>
      <c r="F72" s="167" t="str">
        <f t="shared" si="1"/>
        <v>4315</v>
      </c>
    </row>
    <row r="73" spans="1:6" ht="43.2" x14ac:dyDescent="0.3">
      <c r="A73" s="166"/>
      <c r="B73" s="188" t="s">
        <v>1638</v>
      </c>
      <c r="C73" s="164" t="s">
        <v>1637</v>
      </c>
      <c r="D73" s="164" t="s">
        <v>1636</v>
      </c>
      <c r="E73" s="164" t="s">
        <v>1635</v>
      </c>
      <c r="F73" s="167" t="str">
        <f t="shared" si="1"/>
        <v>4316</v>
      </c>
    </row>
    <row r="74" spans="1:6" ht="43.2" x14ac:dyDescent="0.3">
      <c r="A74" s="166"/>
      <c r="B74" s="188" t="s">
        <v>1634</v>
      </c>
      <c r="C74" s="164" t="s">
        <v>1633</v>
      </c>
      <c r="D74" s="164" t="s">
        <v>1632</v>
      </c>
      <c r="E74" s="164" t="s">
        <v>1631</v>
      </c>
      <c r="F74" s="167" t="str">
        <f t="shared" si="1"/>
        <v>4321</v>
      </c>
    </row>
    <row r="75" spans="1:6" ht="43.2" x14ac:dyDescent="0.3">
      <c r="A75" s="166"/>
      <c r="B75" s="188" t="s">
        <v>1630</v>
      </c>
      <c r="C75" s="164" t="s">
        <v>1629</v>
      </c>
      <c r="D75" s="164" t="s">
        <v>1628</v>
      </c>
      <c r="E75" s="164" t="s">
        <v>1627</v>
      </c>
      <c r="F75" s="167" t="str">
        <f t="shared" si="1"/>
        <v>4322</v>
      </c>
    </row>
    <row r="76" spans="1:6" ht="43.2" x14ac:dyDescent="0.3">
      <c r="A76" s="166"/>
      <c r="B76" s="188" t="s">
        <v>1626</v>
      </c>
      <c r="C76" s="164" t="s">
        <v>1625</v>
      </c>
      <c r="D76" s="164" t="s">
        <v>1624</v>
      </c>
      <c r="E76" s="164" t="s">
        <v>1623</v>
      </c>
      <c r="F76" s="167" t="str">
        <f t="shared" si="1"/>
        <v>4323</v>
      </c>
    </row>
    <row r="77" spans="1:6" ht="57.6" x14ac:dyDescent="0.3">
      <c r="A77" s="166"/>
      <c r="B77" s="188" t="s">
        <v>1622</v>
      </c>
      <c r="C77" s="164" t="s">
        <v>1621</v>
      </c>
      <c r="D77" s="164" t="s">
        <v>1620</v>
      </c>
      <c r="E77" s="164" t="s">
        <v>1619</v>
      </c>
      <c r="F77" s="167" t="str">
        <f t="shared" si="1"/>
        <v>4324</v>
      </c>
    </row>
    <row r="78" spans="1:6" ht="43.2" x14ac:dyDescent="0.3">
      <c r="A78" s="166"/>
      <c r="B78" s="188" t="s">
        <v>1618</v>
      </c>
      <c r="C78" s="164" t="s">
        <v>1617</v>
      </c>
      <c r="D78" s="164" t="s">
        <v>1616</v>
      </c>
      <c r="E78" s="164" t="s">
        <v>1615</v>
      </c>
      <c r="F78" s="167" t="str">
        <f t="shared" si="1"/>
        <v>4325</v>
      </c>
    </row>
    <row r="79" spans="1:6" ht="57.6" x14ac:dyDescent="0.3">
      <c r="A79" s="166"/>
      <c r="B79" s="188" t="s">
        <v>1614</v>
      </c>
      <c r="C79" s="164" t="s">
        <v>1613</v>
      </c>
      <c r="D79" s="164" t="s">
        <v>1612</v>
      </c>
      <c r="E79" s="164" t="s">
        <v>1611</v>
      </c>
      <c r="F79" s="167" t="str">
        <f t="shared" si="1"/>
        <v>4326</v>
      </c>
    </row>
    <row r="80" spans="1:6" ht="28.8" x14ac:dyDescent="0.3">
      <c r="A80" s="166"/>
      <c r="B80" s="188" t="s">
        <v>1610</v>
      </c>
      <c r="C80" s="164" t="s">
        <v>1608</v>
      </c>
      <c r="D80" s="164" t="s">
        <v>1609</v>
      </c>
      <c r="E80" s="164" t="s">
        <v>1608</v>
      </c>
      <c r="F80" s="167" t="str">
        <f t="shared" si="1"/>
        <v>4340</v>
      </c>
    </row>
    <row r="81" spans="1:6" ht="28.8" x14ac:dyDescent="0.3">
      <c r="A81" s="166"/>
      <c r="B81" s="188" t="s">
        <v>1607</v>
      </c>
      <c r="C81" s="164" t="s">
        <v>1605</v>
      </c>
      <c r="D81" s="164" t="s">
        <v>1606</v>
      </c>
      <c r="E81" s="164" t="s">
        <v>1605</v>
      </c>
      <c r="F81" s="167" t="str">
        <f t="shared" si="1"/>
        <v>4351</v>
      </c>
    </row>
    <row r="82" spans="1:6" x14ac:dyDescent="0.3">
      <c r="A82" s="166"/>
      <c r="B82" s="188" t="s">
        <v>1604</v>
      </c>
      <c r="C82" s="164" t="s">
        <v>1602</v>
      </c>
      <c r="D82" s="164" t="s">
        <v>1603</v>
      </c>
      <c r="E82" s="164" t="s">
        <v>1602</v>
      </c>
      <c r="F82" s="167" t="str">
        <f t="shared" si="1"/>
        <v>4352</v>
      </c>
    </row>
    <row r="83" spans="1:6" ht="28.8" x14ac:dyDescent="0.3">
      <c r="A83" s="166"/>
      <c r="B83" s="188" t="s">
        <v>1601</v>
      </c>
      <c r="C83" s="164" t="s">
        <v>1600</v>
      </c>
      <c r="D83" s="164" t="s">
        <v>1599</v>
      </c>
      <c r="E83" s="164" t="s">
        <v>1598</v>
      </c>
      <c r="F83" s="167" t="str">
        <f t="shared" si="1"/>
        <v>4353</v>
      </c>
    </row>
    <row r="84" spans="1:6" ht="28.8" x14ac:dyDescent="0.3">
      <c r="A84" s="166"/>
      <c r="B84" s="188" t="s">
        <v>1597</v>
      </c>
      <c r="C84" s="164" t="s">
        <v>1595</v>
      </c>
      <c r="D84" s="164" t="s">
        <v>1596</v>
      </c>
      <c r="E84" s="164" t="s">
        <v>1595</v>
      </c>
      <c r="F84" s="167" t="str">
        <f t="shared" si="1"/>
        <v xml:space="preserve">434 </v>
      </c>
    </row>
    <row r="85" spans="1:6" ht="28.8" x14ac:dyDescent="0.3">
      <c r="A85" s="187"/>
      <c r="B85" s="185" t="s">
        <v>1594</v>
      </c>
      <c r="C85" s="184" t="s">
        <v>1592</v>
      </c>
      <c r="D85" s="184" t="s">
        <v>1593</v>
      </c>
      <c r="E85" s="184" t="s">
        <v>1592</v>
      </c>
      <c r="F85" s="167" t="str">
        <f t="shared" si="1"/>
        <v>4359</v>
      </c>
    </row>
    <row r="86" spans="1:6" ht="57.6" x14ac:dyDescent="0.3">
      <c r="A86" s="189" t="s">
        <v>1591</v>
      </c>
      <c r="B86" s="188" t="s">
        <v>1590</v>
      </c>
      <c r="C86" s="164" t="s">
        <v>1589</v>
      </c>
      <c r="D86" s="164" t="s">
        <v>1588</v>
      </c>
      <c r="E86" s="164" t="s">
        <v>1587</v>
      </c>
      <c r="F86" s="167" t="str">
        <f t="shared" si="1"/>
        <v>4410</v>
      </c>
    </row>
    <row r="87" spans="1:6" ht="57.6" x14ac:dyDescent="0.3">
      <c r="A87" s="166"/>
      <c r="B87" s="188" t="s">
        <v>1586</v>
      </c>
      <c r="C87" s="164" t="s">
        <v>1585</v>
      </c>
      <c r="D87" s="164" t="s">
        <v>1584</v>
      </c>
      <c r="E87" s="164" t="s">
        <v>1583</v>
      </c>
      <c r="F87" s="167" t="str">
        <f t="shared" si="1"/>
        <v>4420</v>
      </c>
    </row>
    <row r="88" spans="1:6" ht="57.6" x14ac:dyDescent="0.3">
      <c r="A88" s="166"/>
      <c r="B88" s="188" t="s">
        <v>1582</v>
      </c>
      <c r="C88" s="164" t="s">
        <v>1581</v>
      </c>
      <c r="D88" s="164" t="s">
        <v>1580</v>
      </c>
      <c r="E88" s="164" t="s">
        <v>1579</v>
      </c>
      <c r="F88" s="167" t="str">
        <f t="shared" si="1"/>
        <v>4430</v>
      </c>
    </row>
    <row r="89" spans="1:6" ht="57.6" x14ac:dyDescent="0.3">
      <c r="A89" s="187"/>
      <c r="B89" s="185" t="s">
        <v>1578</v>
      </c>
      <c r="C89" s="184" t="s">
        <v>1577</v>
      </c>
      <c r="D89" s="164" t="s">
        <v>1576</v>
      </c>
      <c r="E89" s="184" t="s">
        <v>1575</v>
      </c>
      <c r="F89" s="167" t="str">
        <f t="shared" si="1"/>
        <v>4440</v>
      </c>
    </row>
    <row r="90" spans="1:6" ht="43.2" x14ac:dyDescent="0.3">
      <c r="A90" s="189" t="s">
        <v>1574</v>
      </c>
      <c r="B90" s="188" t="s">
        <v>1573</v>
      </c>
      <c r="C90" s="164" t="s">
        <v>1572</v>
      </c>
      <c r="D90" s="164" t="s">
        <v>1571</v>
      </c>
      <c r="E90" s="164" t="s">
        <v>1570</v>
      </c>
      <c r="F90" s="167" t="str">
        <f t="shared" si="1"/>
        <v xml:space="preserve">451 </v>
      </c>
    </row>
    <row r="91" spans="1:6" ht="43.2" x14ac:dyDescent="0.3">
      <c r="A91" s="166"/>
      <c r="B91" s="188" t="s">
        <v>1569</v>
      </c>
      <c r="C91" s="164" t="s">
        <v>1568</v>
      </c>
      <c r="D91" s="164" t="s">
        <v>1567</v>
      </c>
      <c r="E91" s="164" t="s">
        <v>1566</v>
      </c>
      <c r="F91" s="167" t="str">
        <f t="shared" si="1"/>
        <v>4512</v>
      </c>
    </row>
    <row r="92" spans="1:6" ht="43.2" x14ac:dyDescent="0.3">
      <c r="A92" s="166"/>
      <c r="B92" s="188" t="s">
        <v>1565</v>
      </c>
      <c r="C92" s="164" t="s">
        <v>1564</v>
      </c>
      <c r="D92" s="164" t="s">
        <v>1563</v>
      </c>
      <c r="E92" s="164" t="s">
        <v>1562</v>
      </c>
      <c r="F92" s="167" t="str">
        <f t="shared" si="1"/>
        <v>4513</v>
      </c>
    </row>
    <row r="93" spans="1:6" ht="28.8" x14ac:dyDescent="0.3">
      <c r="A93" s="166"/>
      <c r="B93" s="188" t="s">
        <v>1561</v>
      </c>
      <c r="C93" s="164" t="s">
        <v>1559</v>
      </c>
      <c r="D93" s="164" t="s">
        <v>1560</v>
      </c>
      <c r="E93" s="164" t="s">
        <v>1559</v>
      </c>
      <c r="F93" s="167" t="str">
        <f t="shared" si="1"/>
        <v>4524</v>
      </c>
    </row>
    <row r="94" spans="1:6" ht="28.8" x14ac:dyDescent="0.3">
      <c r="A94" s="166"/>
      <c r="B94" s="188" t="s">
        <v>1558</v>
      </c>
      <c r="C94" s="164" t="s">
        <v>1556</v>
      </c>
      <c r="D94" s="164" t="s">
        <v>1557</v>
      </c>
      <c r="E94" s="164" t="s">
        <v>1556</v>
      </c>
      <c r="F94" s="167" t="str">
        <f t="shared" si="1"/>
        <v>4525</v>
      </c>
    </row>
    <row r="95" spans="1:6" ht="28.8" x14ac:dyDescent="0.3">
      <c r="A95" s="166"/>
      <c r="B95" s="188" t="s">
        <v>1555</v>
      </c>
      <c r="C95" s="164" t="s">
        <v>1553</v>
      </c>
      <c r="D95" s="164" t="s">
        <v>1554</v>
      </c>
      <c r="E95" s="164" t="s">
        <v>1553</v>
      </c>
      <c r="F95" s="167" t="str">
        <f t="shared" si="1"/>
        <v>4526</v>
      </c>
    </row>
    <row r="96" spans="1:6" ht="28.8" x14ac:dyDescent="0.3">
      <c r="A96" s="166"/>
      <c r="B96" s="188" t="s">
        <v>1552</v>
      </c>
      <c r="C96" s="164" t="s">
        <v>1550</v>
      </c>
      <c r="D96" s="164" t="s">
        <v>1551</v>
      </c>
      <c r="E96" s="164" t="s">
        <v>1550</v>
      </c>
      <c r="F96" s="167" t="str">
        <f t="shared" si="1"/>
        <v>4534</v>
      </c>
    </row>
    <row r="97" spans="1:6" ht="28.8" x14ac:dyDescent="0.3">
      <c r="A97" s="166"/>
      <c r="B97" s="188" t="s">
        <v>1549</v>
      </c>
      <c r="C97" s="164" t="s">
        <v>1548</v>
      </c>
      <c r="D97" s="164" t="s">
        <v>1547</v>
      </c>
      <c r="E97" s="164" t="s">
        <v>1546</v>
      </c>
      <c r="F97" s="167" t="str">
        <f t="shared" si="1"/>
        <v>4535</v>
      </c>
    </row>
    <row r="98" spans="1:6" ht="28.8" x14ac:dyDescent="0.3">
      <c r="A98" s="166"/>
      <c r="B98" s="188" t="s">
        <v>1545</v>
      </c>
      <c r="C98" s="164" t="s">
        <v>1543</v>
      </c>
      <c r="D98" s="164" t="s">
        <v>1544</v>
      </c>
      <c r="E98" s="164" t="s">
        <v>1543</v>
      </c>
      <c r="F98" s="167" t="str">
        <f t="shared" si="1"/>
        <v>4540</v>
      </c>
    </row>
    <row r="99" spans="1:6" ht="28.8" x14ac:dyDescent="0.3">
      <c r="A99" s="187"/>
      <c r="B99" s="185" t="s">
        <v>1542</v>
      </c>
      <c r="C99" s="184" t="s">
        <v>1541</v>
      </c>
      <c r="D99" s="184" t="s">
        <v>1540</v>
      </c>
      <c r="E99" s="184" t="s">
        <v>1539</v>
      </c>
      <c r="F99" s="167" t="str">
        <f t="shared" si="1"/>
        <v>4550</v>
      </c>
    </row>
    <row r="100" spans="1:6" ht="43.2" x14ac:dyDescent="0.3">
      <c r="A100" s="189" t="s">
        <v>1538</v>
      </c>
      <c r="B100" s="188" t="s">
        <v>1537</v>
      </c>
      <c r="C100" s="164" t="s">
        <v>1536</v>
      </c>
      <c r="D100" s="164" t="s">
        <v>1535</v>
      </c>
      <c r="E100" s="164" t="s">
        <v>1534</v>
      </c>
      <c r="F100" s="167" t="str">
        <f t="shared" si="1"/>
        <v>5111</v>
      </c>
    </row>
    <row r="101" spans="1:6" ht="43.2" x14ac:dyDescent="0.3">
      <c r="A101" s="166"/>
      <c r="B101" s="188" t="s">
        <v>1533</v>
      </c>
      <c r="C101" s="164" t="s">
        <v>1532</v>
      </c>
      <c r="D101" s="164" t="s">
        <v>1531</v>
      </c>
      <c r="E101" s="164" t="s">
        <v>1530</v>
      </c>
      <c r="F101" s="167" t="str">
        <f t="shared" si="1"/>
        <v>5112</v>
      </c>
    </row>
    <row r="102" spans="1:6" ht="28.8" x14ac:dyDescent="0.3">
      <c r="A102" s="166"/>
      <c r="B102" s="188" t="s">
        <v>1529</v>
      </c>
      <c r="C102" s="164" t="s">
        <v>1528</v>
      </c>
      <c r="D102" s="164" t="s">
        <v>1527</v>
      </c>
      <c r="E102" s="164" t="s">
        <v>1526</v>
      </c>
      <c r="F102" s="167" t="str">
        <f t="shared" si="1"/>
        <v>5121</v>
      </c>
    </row>
    <row r="103" spans="1:6" ht="28.8" x14ac:dyDescent="0.3">
      <c r="A103" s="166"/>
      <c r="B103" s="188" t="s">
        <v>1525</v>
      </c>
      <c r="C103" s="164" t="s">
        <v>1524</v>
      </c>
      <c r="D103" s="164" t="s">
        <v>1523</v>
      </c>
      <c r="E103" s="164" t="s">
        <v>1522</v>
      </c>
      <c r="F103" s="167" t="str">
        <f t="shared" si="1"/>
        <v>5122</v>
      </c>
    </row>
    <row r="104" spans="1:6" ht="28.8" x14ac:dyDescent="0.3">
      <c r="A104" s="166"/>
      <c r="B104" s="188" t="s">
        <v>1521</v>
      </c>
      <c r="C104" s="164" t="s">
        <v>1520</v>
      </c>
      <c r="D104" s="164" t="s">
        <v>1519</v>
      </c>
      <c r="E104" s="164" t="s">
        <v>1518</v>
      </c>
      <c r="F104" s="167" t="str">
        <f t="shared" si="1"/>
        <v>5130</v>
      </c>
    </row>
    <row r="105" spans="1:6" ht="28.8" x14ac:dyDescent="0.3">
      <c r="A105" s="166"/>
      <c r="B105" s="188" t="s">
        <v>1517</v>
      </c>
      <c r="C105" s="164" t="s">
        <v>1516</v>
      </c>
      <c r="D105" s="164" t="s">
        <v>1515</v>
      </c>
      <c r="E105" s="164" t="s">
        <v>1514</v>
      </c>
      <c r="F105" s="167" t="str">
        <f t="shared" si="1"/>
        <v>5140</v>
      </c>
    </row>
    <row r="106" spans="1:6" ht="43.2" x14ac:dyDescent="0.3">
      <c r="A106" s="189" t="s">
        <v>1513</v>
      </c>
      <c r="B106" s="188" t="s">
        <v>1512</v>
      </c>
      <c r="C106" s="164" t="s">
        <v>1511</v>
      </c>
      <c r="D106" s="164" t="s">
        <v>1510</v>
      </c>
      <c r="E106" s="164" t="s">
        <v>1509</v>
      </c>
      <c r="F106" s="167" t="str">
        <f t="shared" si="1"/>
        <v>5210</v>
      </c>
    </row>
    <row r="107" spans="1:6" ht="28.8" x14ac:dyDescent="0.3">
      <c r="A107" s="187"/>
      <c r="B107" s="185" t="s">
        <v>1508</v>
      </c>
      <c r="C107" s="184" t="s">
        <v>1507</v>
      </c>
      <c r="D107" s="184" t="s">
        <v>1506</v>
      </c>
      <c r="E107" s="184" t="s">
        <v>1505</v>
      </c>
      <c r="F107" s="167" t="str">
        <f t="shared" si="1"/>
        <v>5220</v>
      </c>
    </row>
    <row r="108" spans="1:6" ht="28.8" x14ac:dyDescent="0.3">
      <c r="A108" s="189" t="s">
        <v>1504</v>
      </c>
      <c r="B108" s="188" t="s">
        <v>1503</v>
      </c>
      <c r="C108" s="164" t="s">
        <v>1502</v>
      </c>
      <c r="D108" s="164" t="s">
        <v>1501</v>
      </c>
      <c r="E108" s="164" t="s">
        <v>1500</v>
      </c>
      <c r="F108" s="167" t="str">
        <f t="shared" si="1"/>
        <v>5310</v>
      </c>
    </row>
    <row r="109" spans="1:6" ht="28.8" x14ac:dyDescent="0.3">
      <c r="A109" s="187"/>
      <c r="B109" s="185" t="s">
        <v>1499</v>
      </c>
      <c r="C109" s="184" t="s">
        <v>1497</v>
      </c>
      <c r="D109" s="184" t="s">
        <v>1498</v>
      </c>
      <c r="E109" s="184" t="s">
        <v>1497</v>
      </c>
      <c r="F109" s="167" t="str">
        <f t="shared" si="1"/>
        <v>5320</v>
      </c>
    </row>
    <row r="110" spans="1:6" ht="43.2" x14ac:dyDescent="0.3">
      <c r="A110" s="189" t="s">
        <v>1496</v>
      </c>
      <c r="B110" s="188" t="s">
        <v>1495</v>
      </c>
      <c r="C110" s="164" t="s">
        <v>1494</v>
      </c>
      <c r="D110" s="164" t="s">
        <v>1493</v>
      </c>
      <c r="E110" s="164" t="s">
        <v>1492</v>
      </c>
      <c r="F110" s="167" t="str">
        <f t="shared" si="1"/>
        <v>5411</v>
      </c>
    </row>
    <row r="111" spans="1:6" ht="28.8" x14ac:dyDescent="0.3">
      <c r="A111" s="166"/>
      <c r="B111" s="188" t="s">
        <v>1491</v>
      </c>
      <c r="C111" s="164" t="s">
        <v>1490</v>
      </c>
      <c r="D111" s="164" t="s">
        <v>1489</v>
      </c>
      <c r="E111" s="164" t="s">
        <v>1488</v>
      </c>
      <c r="F111" s="167" t="str">
        <f t="shared" si="1"/>
        <v>5412</v>
      </c>
    </row>
    <row r="112" spans="1:6" ht="43.2" x14ac:dyDescent="0.3">
      <c r="A112" s="166"/>
      <c r="B112" s="188" t="s">
        <v>1487</v>
      </c>
      <c r="C112" s="164" t="s">
        <v>1486</v>
      </c>
      <c r="D112" s="164" t="s">
        <v>1485</v>
      </c>
      <c r="E112" s="164" t="s">
        <v>1484</v>
      </c>
      <c r="F112" s="167" t="str">
        <f t="shared" si="1"/>
        <v>5421</v>
      </c>
    </row>
    <row r="113" spans="1:6" ht="43.2" x14ac:dyDescent="0.3">
      <c r="A113" s="166"/>
      <c r="B113" s="188" t="s">
        <v>1483</v>
      </c>
      <c r="C113" s="164" t="s">
        <v>1482</v>
      </c>
      <c r="D113" s="164" t="s">
        <v>1481</v>
      </c>
      <c r="E113" s="164" t="s">
        <v>1480</v>
      </c>
      <c r="F113" s="167" t="str">
        <f t="shared" si="1"/>
        <v>5422</v>
      </c>
    </row>
    <row r="114" spans="1:6" ht="57.6" x14ac:dyDescent="0.3">
      <c r="A114" s="166"/>
      <c r="B114" s="188" t="s">
        <v>1479</v>
      </c>
      <c r="C114" s="164" t="s">
        <v>1478</v>
      </c>
      <c r="D114" s="164" t="s">
        <v>1477</v>
      </c>
      <c r="E114" s="164" t="s">
        <v>1476</v>
      </c>
      <c r="F114" s="167" t="str">
        <f t="shared" si="1"/>
        <v>5431</v>
      </c>
    </row>
    <row r="115" spans="1:6" ht="43.2" x14ac:dyDescent="0.3">
      <c r="A115" s="166"/>
      <c r="B115" s="188" t="s">
        <v>1475</v>
      </c>
      <c r="C115" s="164" t="s">
        <v>1474</v>
      </c>
      <c r="D115" s="164" t="s">
        <v>1473</v>
      </c>
      <c r="E115" s="164" t="s">
        <v>1472</v>
      </c>
      <c r="F115" s="167" t="str">
        <f t="shared" si="1"/>
        <v>5432</v>
      </c>
    </row>
    <row r="116" spans="1:6" ht="57.6" x14ac:dyDescent="0.3">
      <c r="A116" s="166"/>
      <c r="B116" s="188" t="s">
        <v>1471</v>
      </c>
      <c r="C116" s="164" t="s">
        <v>1470</v>
      </c>
      <c r="D116" s="164" t="s">
        <v>1469</v>
      </c>
      <c r="E116" s="164" t="s">
        <v>1468</v>
      </c>
      <c r="F116" s="167" t="str">
        <f t="shared" si="1"/>
        <v>5441</v>
      </c>
    </row>
    <row r="117" spans="1:6" ht="43.2" x14ac:dyDescent="0.3">
      <c r="A117" s="166"/>
      <c r="B117" s="188" t="s">
        <v>1467</v>
      </c>
      <c r="C117" s="164" t="s">
        <v>1466</v>
      </c>
      <c r="D117" s="164" t="s">
        <v>1465</v>
      </c>
      <c r="E117" s="164" t="s">
        <v>1464</v>
      </c>
      <c r="F117" s="167" t="str">
        <f t="shared" si="1"/>
        <v>5442</v>
      </c>
    </row>
    <row r="118" spans="1:6" ht="57.6" x14ac:dyDescent="0.3">
      <c r="A118" s="187"/>
      <c r="B118" s="185" t="s">
        <v>1463</v>
      </c>
      <c r="C118" s="184" t="s">
        <v>1462</v>
      </c>
      <c r="D118" s="184" t="s">
        <v>1461</v>
      </c>
      <c r="E118" s="184" t="s">
        <v>1460</v>
      </c>
      <c r="F118" s="167" t="str">
        <f t="shared" si="1"/>
        <v>5451</v>
      </c>
    </row>
    <row r="119" spans="1:6" ht="43.2" x14ac:dyDescent="0.3">
      <c r="A119" s="166"/>
      <c r="B119" s="188" t="s">
        <v>1459</v>
      </c>
      <c r="C119" s="164" t="s">
        <v>1458</v>
      </c>
      <c r="D119" s="164" t="s">
        <v>1457</v>
      </c>
      <c r="E119" s="164" t="s">
        <v>1456</v>
      </c>
      <c r="F119" s="167" t="str">
        <f t="shared" si="1"/>
        <v>5452</v>
      </c>
    </row>
    <row r="120" spans="1:6" ht="57.6" x14ac:dyDescent="0.3">
      <c r="A120" s="166"/>
      <c r="B120" s="188" t="s">
        <v>1455</v>
      </c>
      <c r="C120" s="164" t="s">
        <v>1454</v>
      </c>
      <c r="D120" s="184" t="s">
        <v>1453</v>
      </c>
      <c r="E120" s="164" t="s">
        <v>1452</v>
      </c>
      <c r="F120" s="167" t="str">
        <f t="shared" si="1"/>
        <v>5461</v>
      </c>
    </row>
    <row r="121" spans="1:6" ht="57.6" x14ac:dyDescent="0.3">
      <c r="A121" s="187"/>
      <c r="B121" s="185" t="s">
        <v>1451</v>
      </c>
      <c r="C121" s="184" t="s">
        <v>1450</v>
      </c>
      <c r="D121" s="164" t="s">
        <v>1449</v>
      </c>
      <c r="E121" s="184" t="s">
        <v>1448</v>
      </c>
      <c r="F121" s="167" t="str">
        <f t="shared" si="1"/>
        <v>5462</v>
      </c>
    </row>
    <row r="122" spans="1:6" ht="57.6" x14ac:dyDescent="0.3">
      <c r="A122" s="189" t="s">
        <v>132</v>
      </c>
      <c r="B122" s="188" t="s">
        <v>1447</v>
      </c>
      <c r="C122" s="164" t="s">
        <v>1446</v>
      </c>
      <c r="D122" s="164" t="s">
        <v>1445</v>
      </c>
      <c r="E122" s="164" t="s">
        <v>1444</v>
      </c>
      <c r="F122" s="167" t="str">
        <f t="shared" si="1"/>
        <v>6111</v>
      </c>
    </row>
    <row r="123" spans="1:6" ht="57.6" x14ac:dyDescent="0.3">
      <c r="A123" s="166"/>
      <c r="B123" s="188" t="s">
        <v>1443</v>
      </c>
      <c r="C123" s="164" t="s">
        <v>1442</v>
      </c>
      <c r="D123" s="164" t="s">
        <v>1441</v>
      </c>
      <c r="E123" s="164" t="s">
        <v>1440</v>
      </c>
      <c r="F123" s="167" t="str">
        <f t="shared" si="1"/>
        <v>6112</v>
      </c>
    </row>
    <row r="124" spans="1:6" ht="57.6" x14ac:dyDescent="0.3">
      <c r="A124" s="166"/>
      <c r="B124" s="188" t="s">
        <v>1439</v>
      </c>
      <c r="C124" s="164" t="s">
        <v>1438</v>
      </c>
      <c r="D124" s="164" t="s">
        <v>1437</v>
      </c>
      <c r="E124" s="164" t="s">
        <v>1436</v>
      </c>
      <c r="F124" s="167" t="str">
        <f t="shared" si="1"/>
        <v>6121</v>
      </c>
    </row>
    <row r="125" spans="1:6" ht="57.6" x14ac:dyDescent="0.3">
      <c r="A125" s="166"/>
      <c r="B125" s="188" t="s">
        <v>1435</v>
      </c>
      <c r="C125" s="164" t="s">
        <v>1434</v>
      </c>
      <c r="D125" s="164" t="s">
        <v>1433</v>
      </c>
      <c r="E125" s="164" t="s">
        <v>1432</v>
      </c>
      <c r="F125" s="167" t="str">
        <f t="shared" si="1"/>
        <v>6122</v>
      </c>
    </row>
    <row r="126" spans="1:6" ht="72" x14ac:dyDescent="0.3">
      <c r="A126" s="166"/>
      <c r="B126" s="188" t="s">
        <v>1431</v>
      </c>
      <c r="C126" s="164" t="s">
        <v>1430</v>
      </c>
      <c r="D126" s="164" t="s">
        <v>1429</v>
      </c>
      <c r="E126" s="164" t="s">
        <v>1428</v>
      </c>
      <c r="F126" s="167" t="str">
        <f t="shared" si="1"/>
        <v>6131</v>
      </c>
    </row>
    <row r="127" spans="1:6" ht="72" x14ac:dyDescent="0.3">
      <c r="A127" s="166"/>
      <c r="B127" s="188" t="s">
        <v>1427</v>
      </c>
      <c r="C127" s="164" t="s">
        <v>1426</v>
      </c>
      <c r="D127" s="164" t="s">
        <v>1425</v>
      </c>
      <c r="E127" s="164" t="s">
        <v>1424</v>
      </c>
      <c r="F127" s="167" t="str">
        <f t="shared" si="1"/>
        <v>6132</v>
      </c>
    </row>
    <row r="128" spans="1:6" ht="57.6" x14ac:dyDescent="0.3">
      <c r="A128" s="166"/>
      <c r="B128" s="188" t="s">
        <v>1423</v>
      </c>
      <c r="C128" s="164" t="s">
        <v>1422</v>
      </c>
      <c r="D128" s="164" t="s">
        <v>1421</v>
      </c>
      <c r="E128" s="164" t="s">
        <v>1420</v>
      </c>
      <c r="F128" s="167" t="str">
        <f t="shared" si="1"/>
        <v>6141</v>
      </c>
    </row>
    <row r="129" spans="1:6" ht="72" x14ac:dyDescent="0.3">
      <c r="A129" s="166"/>
      <c r="B129" s="188" t="s">
        <v>1419</v>
      </c>
      <c r="C129" s="164" t="s">
        <v>1418</v>
      </c>
      <c r="D129" s="164" t="s">
        <v>1417</v>
      </c>
      <c r="E129" s="164" t="s">
        <v>1416</v>
      </c>
      <c r="F129" s="167" t="str">
        <f t="shared" si="1"/>
        <v>6142</v>
      </c>
    </row>
    <row r="130" spans="1:6" ht="72" x14ac:dyDescent="0.3">
      <c r="A130" s="166"/>
      <c r="B130" s="188" t="s">
        <v>1415</v>
      </c>
      <c r="C130" s="164" t="s">
        <v>1414</v>
      </c>
      <c r="D130" s="164" t="s">
        <v>1413</v>
      </c>
      <c r="E130" s="164" t="s">
        <v>1412</v>
      </c>
      <c r="F130" s="167" t="str">
        <f t="shared" ref="F130:F193" si="2">LEFT(B130,2)&amp;RIGHT(B130,2)</f>
        <v>6151</v>
      </c>
    </row>
    <row r="131" spans="1:6" ht="72" x14ac:dyDescent="0.3">
      <c r="A131" s="166"/>
      <c r="B131" s="188" t="s">
        <v>1411</v>
      </c>
      <c r="C131" s="164" t="s">
        <v>1410</v>
      </c>
      <c r="D131" s="164" t="s">
        <v>1409</v>
      </c>
      <c r="E131" s="164" t="s">
        <v>1408</v>
      </c>
      <c r="F131" s="167" t="str">
        <f t="shared" si="2"/>
        <v>6152</v>
      </c>
    </row>
    <row r="132" spans="1:6" ht="57.6" x14ac:dyDescent="0.3">
      <c r="A132" s="187"/>
      <c r="B132" s="185" t="s">
        <v>1407</v>
      </c>
      <c r="C132" s="184" t="s">
        <v>1406</v>
      </c>
      <c r="D132" s="184" t="s">
        <v>1405</v>
      </c>
      <c r="E132" s="184" t="s">
        <v>1404</v>
      </c>
      <c r="F132" s="167" t="str">
        <f t="shared" si="2"/>
        <v>6161</v>
      </c>
    </row>
    <row r="133" spans="1:6" ht="57.6" x14ac:dyDescent="0.3">
      <c r="A133" s="166"/>
      <c r="B133" s="188" t="s">
        <v>1403</v>
      </c>
      <c r="C133" s="164" t="s">
        <v>1402</v>
      </c>
      <c r="D133" s="164" t="s">
        <v>1401</v>
      </c>
      <c r="E133" s="164" t="s">
        <v>1400</v>
      </c>
      <c r="F133" s="167" t="str">
        <f t="shared" si="2"/>
        <v>6162</v>
      </c>
    </row>
    <row r="134" spans="1:6" ht="57.6" x14ac:dyDescent="0.3">
      <c r="A134" s="166"/>
      <c r="B134" s="188" t="s">
        <v>1399</v>
      </c>
      <c r="C134" s="164" t="s">
        <v>1398</v>
      </c>
      <c r="D134" s="164" t="s">
        <v>1397</v>
      </c>
      <c r="E134" s="164" t="s">
        <v>1396</v>
      </c>
      <c r="F134" s="167" t="str">
        <f t="shared" si="2"/>
        <v>6171</v>
      </c>
    </row>
    <row r="135" spans="1:6" ht="57.6" x14ac:dyDescent="0.3">
      <c r="A135" s="187"/>
      <c r="B135" s="185" t="s">
        <v>1395</v>
      </c>
      <c r="C135" s="184" t="s">
        <v>1394</v>
      </c>
      <c r="D135" s="184" t="s">
        <v>1393</v>
      </c>
      <c r="E135" s="184" t="s">
        <v>1392</v>
      </c>
      <c r="F135" s="167" t="str">
        <f t="shared" si="2"/>
        <v>6172</v>
      </c>
    </row>
    <row r="136" spans="1:6" ht="43.2" x14ac:dyDescent="0.3">
      <c r="A136" s="189" t="s">
        <v>1391</v>
      </c>
      <c r="B136" s="188" t="s">
        <v>1390</v>
      </c>
      <c r="C136" s="164" t="s">
        <v>1389</v>
      </c>
      <c r="D136" s="164" t="s">
        <v>1388</v>
      </c>
      <c r="E136" s="164" t="s">
        <v>1387</v>
      </c>
      <c r="F136" s="167" t="str">
        <f t="shared" si="2"/>
        <v>6210</v>
      </c>
    </row>
    <row r="137" spans="1:6" ht="43.2" x14ac:dyDescent="0.3">
      <c r="A137" s="187"/>
      <c r="B137" s="185" t="s">
        <v>1386</v>
      </c>
      <c r="C137" s="184" t="s">
        <v>1385</v>
      </c>
      <c r="D137" s="184" t="s">
        <v>1384</v>
      </c>
      <c r="E137" s="184" t="s">
        <v>1383</v>
      </c>
      <c r="F137" s="167" t="str">
        <f t="shared" si="2"/>
        <v>6220</v>
      </c>
    </row>
    <row r="138" spans="1:6" ht="57.6" x14ac:dyDescent="0.3">
      <c r="A138" s="189" t="s">
        <v>1382</v>
      </c>
      <c r="B138" s="188" t="s">
        <v>1381</v>
      </c>
      <c r="C138" s="164" t="s">
        <v>1380</v>
      </c>
      <c r="D138" s="164" t="s">
        <v>1379</v>
      </c>
      <c r="E138" s="164" t="s">
        <v>1378</v>
      </c>
      <c r="F138" s="167" t="str">
        <f t="shared" si="2"/>
        <v>6311</v>
      </c>
    </row>
    <row r="139" spans="1:6" ht="57.6" x14ac:dyDescent="0.3">
      <c r="A139" s="166"/>
      <c r="B139" s="188" t="s">
        <v>1377</v>
      </c>
      <c r="C139" s="164" t="s">
        <v>1376</v>
      </c>
      <c r="D139" s="164" t="s">
        <v>1375</v>
      </c>
      <c r="E139" s="164" t="s">
        <v>1374</v>
      </c>
      <c r="F139" s="167" t="str">
        <f t="shared" si="2"/>
        <v>6312</v>
      </c>
    </row>
    <row r="140" spans="1:6" ht="57.6" x14ac:dyDescent="0.3">
      <c r="A140" s="166"/>
      <c r="B140" s="188" t="s">
        <v>1373</v>
      </c>
      <c r="C140" s="164" t="s">
        <v>1372</v>
      </c>
      <c r="D140" s="164" t="s">
        <v>1371</v>
      </c>
      <c r="E140" s="164" t="s">
        <v>1370</v>
      </c>
      <c r="F140" s="167" t="str">
        <f t="shared" si="2"/>
        <v>6321</v>
      </c>
    </row>
    <row r="141" spans="1:6" ht="57.6" x14ac:dyDescent="0.3">
      <c r="A141" s="166"/>
      <c r="B141" s="188" t="s">
        <v>1369</v>
      </c>
      <c r="C141" s="164" t="s">
        <v>1368</v>
      </c>
      <c r="D141" s="164" t="s">
        <v>1367</v>
      </c>
      <c r="E141" s="164" t="s">
        <v>1366</v>
      </c>
      <c r="F141" s="167" t="str">
        <f t="shared" si="2"/>
        <v>6322</v>
      </c>
    </row>
    <row r="142" spans="1:6" ht="57.6" x14ac:dyDescent="0.3">
      <c r="A142" s="166"/>
      <c r="B142" s="188" t="s">
        <v>1365</v>
      </c>
      <c r="C142" s="164" t="s">
        <v>1364</v>
      </c>
      <c r="D142" s="164" t="s">
        <v>1363</v>
      </c>
      <c r="E142" s="164" t="s">
        <v>1362</v>
      </c>
      <c r="F142" s="167" t="str">
        <f t="shared" si="2"/>
        <v>6341</v>
      </c>
    </row>
    <row r="143" spans="1:6" ht="57.6" x14ac:dyDescent="0.3">
      <c r="A143" s="166"/>
      <c r="B143" s="188" t="s">
        <v>1361</v>
      </c>
      <c r="C143" s="164" t="s">
        <v>1360</v>
      </c>
      <c r="D143" s="164" t="s">
        <v>1359</v>
      </c>
      <c r="E143" s="164" t="s">
        <v>1358</v>
      </c>
      <c r="F143" s="167" t="str">
        <f t="shared" si="2"/>
        <v>6342</v>
      </c>
    </row>
    <row r="144" spans="1:6" ht="43.2" x14ac:dyDescent="0.3">
      <c r="A144" s="166"/>
      <c r="B144" s="188" t="s">
        <v>1357</v>
      </c>
      <c r="C144" s="164" t="s">
        <v>1356</v>
      </c>
      <c r="D144" s="164" t="s">
        <v>1355</v>
      </c>
      <c r="E144" s="164" t="s">
        <v>1354</v>
      </c>
      <c r="F144" s="167" t="str">
        <f t="shared" si="2"/>
        <v>6351</v>
      </c>
    </row>
    <row r="145" spans="1:6" ht="43.2" x14ac:dyDescent="0.3">
      <c r="A145" s="166"/>
      <c r="B145" s="188" t="s">
        <v>1353</v>
      </c>
      <c r="C145" s="164" t="s">
        <v>1352</v>
      </c>
      <c r="D145" s="164" t="s">
        <v>1351</v>
      </c>
      <c r="E145" s="164" t="s">
        <v>1350</v>
      </c>
      <c r="F145" s="167" t="str">
        <f t="shared" si="2"/>
        <v>6352</v>
      </c>
    </row>
    <row r="146" spans="1:6" ht="43.2" x14ac:dyDescent="0.3">
      <c r="A146" s="166"/>
      <c r="B146" s="188" t="s">
        <v>1349</v>
      </c>
      <c r="C146" s="164" t="s">
        <v>1348</v>
      </c>
      <c r="D146" s="164" t="s">
        <v>1347</v>
      </c>
      <c r="E146" s="164" t="s">
        <v>1346</v>
      </c>
      <c r="F146" s="167" t="str">
        <f t="shared" si="2"/>
        <v>6353</v>
      </c>
    </row>
    <row r="147" spans="1:6" ht="43.2" x14ac:dyDescent="0.3">
      <c r="A147" s="166"/>
      <c r="B147" s="188" t="s">
        <v>1345</v>
      </c>
      <c r="C147" s="164" t="s">
        <v>1344</v>
      </c>
      <c r="D147" s="164" t="s">
        <v>1343</v>
      </c>
      <c r="E147" s="164" t="s">
        <v>1342</v>
      </c>
      <c r="F147" s="167" t="str">
        <f t="shared" si="2"/>
        <v>6354</v>
      </c>
    </row>
    <row r="148" spans="1:6" ht="43.2" x14ac:dyDescent="0.3">
      <c r="A148" s="187"/>
      <c r="B148" s="185" t="s">
        <v>1341</v>
      </c>
      <c r="C148" s="184" t="s">
        <v>1340</v>
      </c>
      <c r="D148" s="184" t="s">
        <v>1339</v>
      </c>
      <c r="E148" s="184" t="s">
        <v>1338</v>
      </c>
      <c r="F148" s="167" t="str">
        <f t="shared" si="2"/>
        <v>6359</v>
      </c>
    </row>
    <row r="149" spans="1:6" ht="43.2" x14ac:dyDescent="0.3">
      <c r="A149" s="189" t="s">
        <v>1337</v>
      </c>
      <c r="B149" s="188" t="s">
        <v>1336</v>
      </c>
      <c r="C149" s="164" t="s">
        <v>1335</v>
      </c>
      <c r="D149" s="164" t="s">
        <v>1334</v>
      </c>
      <c r="E149" s="164" t="s">
        <v>1333</v>
      </c>
      <c r="F149" s="167" t="str">
        <f t="shared" si="2"/>
        <v>6410</v>
      </c>
    </row>
    <row r="150" spans="1:6" ht="43.2" x14ac:dyDescent="0.3">
      <c r="A150" s="187"/>
      <c r="B150" s="185" t="s">
        <v>1332</v>
      </c>
      <c r="C150" s="184" t="s">
        <v>1331</v>
      </c>
      <c r="D150" s="184" t="s">
        <v>1330</v>
      </c>
      <c r="E150" s="184" t="s">
        <v>1329</v>
      </c>
      <c r="F150" s="167" t="str">
        <f t="shared" si="2"/>
        <v>6420</v>
      </c>
    </row>
    <row r="151" spans="1:6" ht="57.6" x14ac:dyDescent="0.3">
      <c r="A151" s="189" t="s">
        <v>1328</v>
      </c>
      <c r="B151" s="188" t="s">
        <v>1327</v>
      </c>
      <c r="C151" s="164" t="s">
        <v>1326</v>
      </c>
      <c r="D151" s="164" t="s">
        <v>1325</v>
      </c>
      <c r="E151" s="164" t="s">
        <v>1324</v>
      </c>
      <c r="F151" s="167" t="str">
        <f t="shared" si="2"/>
        <v>6511</v>
      </c>
    </row>
    <row r="152" spans="1:6" ht="57.6" x14ac:dyDescent="0.3">
      <c r="A152" s="166"/>
      <c r="B152" s="188" t="s">
        <v>1323</v>
      </c>
      <c r="C152" s="164" t="s">
        <v>1322</v>
      </c>
      <c r="D152" s="164" t="s">
        <v>1321</v>
      </c>
      <c r="E152" s="164" t="s">
        <v>1320</v>
      </c>
      <c r="F152" s="167" t="str">
        <f t="shared" si="2"/>
        <v>6512</v>
      </c>
    </row>
    <row r="153" spans="1:6" ht="57.6" x14ac:dyDescent="0.3">
      <c r="A153" s="166"/>
      <c r="B153" s="188" t="s">
        <v>1319</v>
      </c>
      <c r="C153" s="164" t="s">
        <v>1318</v>
      </c>
      <c r="D153" s="164" t="s">
        <v>1317</v>
      </c>
      <c r="E153" s="164" t="s">
        <v>1316</v>
      </c>
      <c r="F153" s="167" t="str">
        <f t="shared" si="2"/>
        <v>6513</v>
      </c>
    </row>
    <row r="154" spans="1:6" ht="43.2" x14ac:dyDescent="0.3">
      <c r="A154" s="166"/>
      <c r="B154" s="188" t="s">
        <v>1315</v>
      </c>
      <c r="C154" s="164" t="s">
        <v>1314</v>
      </c>
      <c r="D154" s="164" t="s">
        <v>1313</v>
      </c>
      <c r="E154" s="164" t="s">
        <v>1312</v>
      </c>
      <c r="F154" s="167" t="str">
        <f t="shared" si="2"/>
        <v>6524</v>
      </c>
    </row>
    <row r="155" spans="1:6" ht="43.2" x14ac:dyDescent="0.3">
      <c r="A155" s="166"/>
      <c r="B155" s="188" t="s">
        <v>1311</v>
      </c>
      <c r="C155" s="164" t="s">
        <v>1310</v>
      </c>
      <c r="D155" s="164" t="s">
        <v>1309</v>
      </c>
      <c r="E155" s="164" t="s">
        <v>1308</v>
      </c>
      <c r="F155" s="167" t="str">
        <f t="shared" si="2"/>
        <v>6525</v>
      </c>
    </row>
    <row r="156" spans="1:6" ht="43.2" x14ac:dyDescent="0.3">
      <c r="A156" s="166"/>
      <c r="B156" s="188" t="s">
        <v>1307</v>
      </c>
      <c r="C156" s="164" t="s">
        <v>1306</v>
      </c>
      <c r="D156" s="164" t="s">
        <v>1305</v>
      </c>
      <c r="E156" s="164" t="s">
        <v>1304</v>
      </c>
      <c r="F156" s="167" t="str">
        <f t="shared" si="2"/>
        <v>6526</v>
      </c>
    </row>
    <row r="157" spans="1:6" ht="43.2" x14ac:dyDescent="0.3">
      <c r="A157" s="166"/>
      <c r="B157" s="188" t="s">
        <v>1303</v>
      </c>
      <c r="C157" s="164" t="s">
        <v>1302</v>
      </c>
      <c r="D157" s="164" t="s">
        <v>1301</v>
      </c>
      <c r="E157" s="164" t="s">
        <v>1300</v>
      </c>
      <c r="F157" s="167" t="str">
        <f t="shared" si="2"/>
        <v>6534</v>
      </c>
    </row>
    <row r="158" spans="1:6" ht="43.2" x14ac:dyDescent="0.3">
      <c r="A158" s="166"/>
      <c r="B158" s="188" t="s">
        <v>1299</v>
      </c>
      <c r="C158" s="164" t="s">
        <v>1298</v>
      </c>
      <c r="D158" s="164" t="s">
        <v>1297</v>
      </c>
      <c r="E158" s="164" t="s">
        <v>1296</v>
      </c>
      <c r="F158" s="167" t="str">
        <f t="shared" si="2"/>
        <v>6535</v>
      </c>
    </row>
    <row r="159" spans="1:6" ht="43.2" x14ac:dyDescent="0.3">
      <c r="A159" s="166"/>
      <c r="B159" s="188" t="s">
        <v>1295</v>
      </c>
      <c r="C159" s="164" t="s">
        <v>1294</v>
      </c>
      <c r="D159" s="164" t="s">
        <v>1293</v>
      </c>
      <c r="E159" s="164" t="s">
        <v>1292</v>
      </c>
      <c r="F159" s="167" t="str">
        <f t="shared" si="2"/>
        <v>6540</v>
      </c>
    </row>
    <row r="160" spans="1:6" ht="43.2" x14ac:dyDescent="0.3">
      <c r="A160" s="187"/>
      <c r="B160" s="185" t="s">
        <v>1291</v>
      </c>
      <c r="C160" s="184" t="s">
        <v>1290</v>
      </c>
      <c r="D160" s="184" t="s">
        <v>1289</v>
      </c>
      <c r="E160" s="184" t="s">
        <v>1288</v>
      </c>
      <c r="F160" s="167" t="str">
        <f t="shared" si="2"/>
        <v>6550</v>
      </c>
    </row>
    <row r="161" spans="1:6" ht="43.2" x14ac:dyDescent="0.3">
      <c r="A161" s="189" t="s">
        <v>1287</v>
      </c>
      <c r="B161" s="188" t="s">
        <v>1286</v>
      </c>
      <c r="C161" s="164" t="s">
        <v>1285</v>
      </c>
      <c r="D161" s="164" t="s">
        <v>1284</v>
      </c>
      <c r="E161" s="164" t="s">
        <v>1283</v>
      </c>
      <c r="F161" s="167" t="str">
        <f t="shared" si="2"/>
        <v>7111</v>
      </c>
    </row>
    <row r="162" spans="1:6" ht="43.2" x14ac:dyDescent="0.3">
      <c r="A162" s="166"/>
      <c r="B162" s="188" t="s">
        <v>1282</v>
      </c>
      <c r="C162" s="164" t="s">
        <v>1281</v>
      </c>
      <c r="D162" s="164" t="s">
        <v>1280</v>
      </c>
      <c r="E162" s="164" t="s">
        <v>1279</v>
      </c>
      <c r="F162" s="167" t="str">
        <f t="shared" si="2"/>
        <v>7112</v>
      </c>
    </row>
    <row r="163" spans="1:6" ht="72" x14ac:dyDescent="0.3">
      <c r="A163" s="166"/>
      <c r="B163" s="188" t="s">
        <v>1278</v>
      </c>
      <c r="C163" s="164" t="s">
        <v>1277</v>
      </c>
      <c r="D163" s="164" t="s">
        <v>1276</v>
      </c>
      <c r="E163" s="164" t="s">
        <v>1275</v>
      </c>
      <c r="F163" s="167" t="str">
        <f t="shared" si="2"/>
        <v>7121</v>
      </c>
    </row>
    <row r="164" spans="1:6" ht="72" x14ac:dyDescent="0.3">
      <c r="A164" s="166"/>
      <c r="B164" s="188" t="s">
        <v>1274</v>
      </c>
      <c r="C164" s="164" t="s">
        <v>1273</v>
      </c>
      <c r="D164" s="164" t="s">
        <v>1272</v>
      </c>
      <c r="E164" s="164" t="s">
        <v>1271</v>
      </c>
      <c r="F164" s="167" t="str">
        <f t="shared" si="2"/>
        <v>7122</v>
      </c>
    </row>
    <row r="165" spans="1:6" ht="43.2" x14ac:dyDescent="0.3">
      <c r="A165" s="166"/>
      <c r="B165" s="188" t="s">
        <v>1270</v>
      </c>
      <c r="C165" s="164" t="s">
        <v>1269</v>
      </c>
      <c r="D165" s="164" t="s">
        <v>1268</v>
      </c>
      <c r="E165" s="164" t="s">
        <v>1267</v>
      </c>
      <c r="F165" s="167" t="str">
        <f t="shared" si="2"/>
        <v>7131</v>
      </c>
    </row>
    <row r="166" spans="1:6" ht="43.2" x14ac:dyDescent="0.3">
      <c r="A166" s="187"/>
      <c r="B166" s="185" t="s">
        <v>1266</v>
      </c>
      <c r="C166" s="184" t="s">
        <v>1265</v>
      </c>
      <c r="D166" s="184" t="s">
        <v>1264</v>
      </c>
      <c r="E166" s="184" t="s">
        <v>1263</v>
      </c>
      <c r="F166" s="167" t="str">
        <f t="shared" si="2"/>
        <v>7132</v>
      </c>
    </row>
    <row r="167" spans="1:6" x14ac:dyDescent="0.3">
      <c r="A167" s="189" t="s">
        <v>1262</v>
      </c>
      <c r="B167" s="188" t="s">
        <v>1261</v>
      </c>
      <c r="C167" s="164" t="s">
        <v>1259</v>
      </c>
      <c r="D167" s="164" t="s">
        <v>1260</v>
      </c>
      <c r="E167" s="164" t="s">
        <v>1259</v>
      </c>
      <c r="F167" s="167" t="str">
        <f t="shared" si="2"/>
        <v>7200</v>
      </c>
    </row>
    <row r="168" spans="1:6" ht="28.8" x14ac:dyDescent="0.3">
      <c r="A168" s="187"/>
      <c r="B168" s="185" t="s">
        <v>1258</v>
      </c>
      <c r="C168" s="184" t="s">
        <v>1256</v>
      </c>
      <c r="D168" s="184" t="s">
        <v>1257</v>
      </c>
      <c r="E168" s="184" t="s">
        <v>1256</v>
      </c>
      <c r="F168" s="167" t="str">
        <f t="shared" si="2"/>
        <v>7290</v>
      </c>
    </row>
    <row r="169" spans="1:6" x14ac:dyDescent="0.3">
      <c r="A169" s="189" t="s">
        <v>1255</v>
      </c>
      <c r="B169" s="188" t="s">
        <v>1254</v>
      </c>
      <c r="C169" s="164" t="s">
        <v>1253</v>
      </c>
      <c r="D169" s="164" t="s">
        <v>1253</v>
      </c>
      <c r="E169" s="164" t="s">
        <v>1253</v>
      </c>
      <c r="F169" s="167" t="str">
        <f t="shared" si="2"/>
        <v>7310</v>
      </c>
    </row>
    <row r="170" spans="1:6" x14ac:dyDescent="0.3">
      <c r="A170" s="166"/>
      <c r="B170" s="188" t="s">
        <v>1252</v>
      </c>
      <c r="C170" s="164" t="s">
        <v>1251</v>
      </c>
      <c r="D170" s="164" t="s">
        <v>1251</v>
      </c>
      <c r="E170" s="164" t="s">
        <v>1251</v>
      </c>
      <c r="F170" s="167" t="str">
        <f t="shared" si="2"/>
        <v>7320</v>
      </c>
    </row>
    <row r="171" spans="1:6" x14ac:dyDescent="0.3">
      <c r="A171" s="166"/>
      <c r="B171" s="188" t="s">
        <v>1250</v>
      </c>
      <c r="C171" s="164" t="s">
        <v>1249</v>
      </c>
      <c r="D171" s="164" t="s">
        <v>1249</v>
      </c>
      <c r="E171" s="164" t="s">
        <v>1249</v>
      </c>
      <c r="F171" s="167" t="str">
        <f t="shared" si="2"/>
        <v>7330</v>
      </c>
    </row>
    <row r="172" spans="1:6" ht="28.8" x14ac:dyDescent="0.3">
      <c r="A172" s="166"/>
      <c r="B172" s="188" t="s">
        <v>1248</v>
      </c>
      <c r="C172" s="164" t="s">
        <v>1246</v>
      </c>
      <c r="D172" s="164" t="s">
        <v>1247</v>
      </c>
      <c r="E172" s="164" t="s">
        <v>1246</v>
      </c>
      <c r="F172" s="167" t="str">
        <f t="shared" si="2"/>
        <v>7340</v>
      </c>
    </row>
    <row r="173" spans="1:6" ht="28.8" x14ac:dyDescent="0.3">
      <c r="A173" s="187"/>
      <c r="B173" s="185" t="s">
        <v>1245</v>
      </c>
      <c r="C173" s="184" t="s">
        <v>1244</v>
      </c>
      <c r="D173" s="184" t="s">
        <v>1243</v>
      </c>
      <c r="E173" s="184" t="s">
        <v>1242</v>
      </c>
      <c r="F173" s="167" t="str">
        <f t="shared" si="2"/>
        <v>7390</v>
      </c>
    </row>
    <row r="174" spans="1:6" x14ac:dyDescent="0.3">
      <c r="A174" s="189" t="s">
        <v>1241</v>
      </c>
      <c r="B174" s="188" t="s">
        <v>1240</v>
      </c>
      <c r="C174" s="164" t="s">
        <v>1238</v>
      </c>
      <c r="D174" s="164" t="s">
        <v>1239</v>
      </c>
      <c r="E174" s="164" t="s">
        <v>1238</v>
      </c>
      <c r="F174" s="167" t="str">
        <f t="shared" si="2"/>
        <v>7410</v>
      </c>
    </row>
    <row r="175" spans="1:6" ht="43.2" x14ac:dyDescent="0.3">
      <c r="A175" s="166"/>
      <c r="B175" s="188" t="s">
        <v>1237</v>
      </c>
      <c r="C175" s="164" t="s">
        <v>1236</v>
      </c>
      <c r="D175" s="164" t="s">
        <v>1235</v>
      </c>
      <c r="E175" s="164" t="s">
        <v>1234</v>
      </c>
      <c r="F175" s="167" t="str">
        <f t="shared" si="2"/>
        <v>7422</v>
      </c>
    </row>
    <row r="176" spans="1:6" ht="28.8" x14ac:dyDescent="0.3">
      <c r="A176" s="166"/>
      <c r="B176" s="188" t="s">
        <v>1233</v>
      </c>
      <c r="C176" s="164" t="s">
        <v>1232</v>
      </c>
      <c r="D176" s="164" t="s">
        <v>1231</v>
      </c>
      <c r="E176" s="164" t="s">
        <v>1230</v>
      </c>
      <c r="F176" s="167" t="str">
        <f t="shared" si="2"/>
        <v>7430</v>
      </c>
    </row>
    <row r="177" spans="1:6" ht="28.8" x14ac:dyDescent="0.3">
      <c r="A177" s="166"/>
      <c r="B177" s="188" t="s">
        <v>1229</v>
      </c>
      <c r="C177" s="164" t="s">
        <v>1228</v>
      </c>
      <c r="D177" s="164" t="s">
        <v>1227</v>
      </c>
      <c r="E177" s="164" t="s">
        <v>1226</v>
      </c>
      <c r="F177" s="167" t="str">
        <f t="shared" si="2"/>
        <v>7440</v>
      </c>
    </row>
    <row r="178" spans="1:6" x14ac:dyDescent="0.3">
      <c r="A178" s="166"/>
      <c r="B178" s="188" t="s">
        <v>1225</v>
      </c>
      <c r="C178" s="164" t="s">
        <v>1223</v>
      </c>
      <c r="D178" s="164" t="s">
        <v>1224</v>
      </c>
      <c r="E178" s="164" t="s">
        <v>1223</v>
      </c>
      <c r="F178" s="167" t="str">
        <f t="shared" si="2"/>
        <v>7450</v>
      </c>
    </row>
    <row r="179" spans="1:6" ht="28.8" x14ac:dyDescent="0.3">
      <c r="A179" s="166"/>
      <c r="B179" s="188" t="s">
        <v>1222</v>
      </c>
      <c r="C179" s="164" t="s">
        <v>1221</v>
      </c>
      <c r="D179" s="164" t="s">
        <v>1220</v>
      </c>
      <c r="E179" s="164" t="s">
        <v>1219</v>
      </c>
      <c r="F179" s="167" t="str">
        <f t="shared" si="2"/>
        <v>7460</v>
      </c>
    </row>
    <row r="180" spans="1:6" ht="28.8" x14ac:dyDescent="0.3">
      <c r="A180" s="166"/>
      <c r="B180" s="188" t="s">
        <v>1218</v>
      </c>
      <c r="C180" s="164" t="s">
        <v>1216</v>
      </c>
      <c r="D180" s="164" t="s">
        <v>1217</v>
      </c>
      <c r="E180" s="164" t="s">
        <v>1216</v>
      </c>
      <c r="F180" s="167" t="str">
        <f t="shared" si="2"/>
        <v>7470</v>
      </c>
    </row>
    <row r="181" spans="1:6" ht="28.8" x14ac:dyDescent="0.3">
      <c r="A181" s="166"/>
      <c r="B181" s="188" t="s">
        <v>1215</v>
      </c>
      <c r="C181" s="164" t="s">
        <v>1214</v>
      </c>
      <c r="D181" s="164" t="s">
        <v>1213</v>
      </c>
      <c r="E181" s="164" t="s">
        <v>1212</v>
      </c>
      <c r="F181" s="167" t="str">
        <f t="shared" si="2"/>
        <v>7480</v>
      </c>
    </row>
    <row r="182" spans="1:6" ht="28.8" x14ac:dyDescent="0.3">
      <c r="A182" s="187"/>
      <c r="B182" s="185" t="s">
        <v>1211</v>
      </c>
      <c r="C182" s="184" t="s">
        <v>1209</v>
      </c>
      <c r="D182" s="184" t="s">
        <v>1210</v>
      </c>
      <c r="E182" s="184" t="s">
        <v>1209</v>
      </c>
      <c r="F182" s="167" t="str">
        <f t="shared" si="2"/>
        <v>7490</v>
      </c>
    </row>
    <row r="183" spans="1:6" x14ac:dyDescent="0.3">
      <c r="A183" s="186" t="s">
        <v>1208</v>
      </c>
      <c r="B183" s="185" t="s">
        <v>1207</v>
      </c>
      <c r="C183" s="184" t="s">
        <v>1205</v>
      </c>
      <c r="D183" s="184" t="s">
        <v>1206</v>
      </c>
      <c r="E183" s="184" t="s">
        <v>1205</v>
      </c>
      <c r="F183" s="167" t="str">
        <f t="shared" si="2"/>
        <v>7500</v>
      </c>
    </row>
    <row r="184" spans="1:6" ht="28.8" x14ac:dyDescent="0.3">
      <c r="A184" s="189" t="s">
        <v>1204</v>
      </c>
      <c r="B184" s="188" t="s">
        <v>1203</v>
      </c>
      <c r="C184" s="164" t="s">
        <v>1201</v>
      </c>
      <c r="D184" s="164" t="s">
        <v>1202</v>
      </c>
      <c r="E184" s="164" t="s">
        <v>1201</v>
      </c>
      <c r="F184" s="167" t="str">
        <f t="shared" si="2"/>
        <v>8111</v>
      </c>
    </row>
    <row r="185" spans="1:6" ht="28.8" x14ac:dyDescent="0.3">
      <c r="A185" s="166"/>
      <c r="B185" s="188" t="s">
        <v>1200</v>
      </c>
      <c r="C185" s="164" t="s">
        <v>1198</v>
      </c>
      <c r="D185" s="164" t="s">
        <v>1199</v>
      </c>
      <c r="E185" s="164" t="s">
        <v>1198</v>
      </c>
      <c r="F185" s="167" t="str">
        <f t="shared" si="2"/>
        <v>8112</v>
      </c>
    </row>
    <row r="186" spans="1:6" ht="28.8" x14ac:dyDescent="0.3">
      <c r="A186" s="166"/>
      <c r="B186" s="188" t="s">
        <v>1197</v>
      </c>
      <c r="C186" s="164" t="s">
        <v>1196</v>
      </c>
      <c r="D186" s="164" t="s">
        <v>1195</v>
      </c>
      <c r="E186" s="164" t="s">
        <v>1194</v>
      </c>
      <c r="F186" s="167" t="str">
        <f t="shared" si="2"/>
        <v>8121</v>
      </c>
    </row>
    <row r="187" spans="1:6" ht="28.8" x14ac:dyDescent="0.3">
      <c r="A187" s="166"/>
      <c r="B187" s="188" t="s">
        <v>1193</v>
      </c>
      <c r="C187" s="164" t="s">
        <v>1192</v>
      </c>
      <c r="D187" s="164" t="s">
        <v>1191</v>
      </c>
      <c r="E187" s="164" t="s">
        <v>1190</v>
      </c>
      <c r="F187" s="167" t="str">
        <f t="shared" si="2"/>
        <v>8122</v>
      </c>
    </row>
    <row r="188" spans="1:6" ht="28.8" x14ac:dyDescent="0.3">
      <c r="A188" s="166"/>
      <c r="B188" s="188" t="s">
        <v>1189</v>
      </c>
      <c r="C188" s="164" t="s">
        <v>1188</v>
      </c>
      <c r="D188" s="164" t="s">
        <v>1187</v>
      </c>
      <c r="E188" s="164" t="s">
        <v>1186</v>
      </c>
      <c r="F188" s="167" t="str">
        <f t="shared" si="2"/>
        <v>8131</v>
      </c>
    </row>
    <row r="189" spans="1:6" ht="28.8" x14ac:dyDescent="0.3">
      <c r="A189" s="166"/>
      <c r="B189" s="188" t="s">
        <v>1185</v>
      </c>
      <c r="C189" s="164" t="s">
        <v>1184</v>
      </c>
      <c r="D189" s="164" t="s">
        <v>1183</v>
      </c>
      <c r="E189" s="164" t="s">
        <v>1182</v>
      </c>
      <c r="F189" s="167" t="str">
        <f t="shared" si="2"/>
        <v>8132</v>
      </c>
    </row>
    <row r="190" spans="1:6" ht="28.8" x14ac:dyDescent="0.3">
      <c r="A190" s="166"/>
      <c r="B190" s="188" t="s">
        <v>1181</v>
      </c>
      <c r="C190" s="164" t="s">
        <v>1179</v>
      </c>
      <c r="D190" s="164" t="s">
        <v>1180</v>
      </c>
      <c r="E190" s="164" t="s">
        <v>1179</v>
      </c>
      <c r="F190" s="167" t="str">
        <f t="shared" si="2"/>
        <v>8141</v>
      </c>
    </row>
    <row r="191" spans="1:6" ht="28.8" x14ac:dyDescent="0.3">
      <c r="A191" s="166"/>
      <c r="B191" s="188" t="s">
        <v>1178</v>
      </c>
      <c r="C191" s="164" t="s">
        <v>1176</v>
      </c>
      <c r="D191" s="164" t="s">
        <v>1177</v>
      </c>
      <c r="E191" s="164" t="s">
        <v>1176</v>
      </c>
      <c r="F191" s="167" t="str">
        <f t="shared" si="2"/>
        <v>8142</v>
      </c>
    </row>
    <row r="192" spans="1:6" ht="28.8" x14ac:dyDescent="0.3">
      <c r="A192" s="166"/>
      <c r="B192" s="188" t="s">
        <v>1175</v>
      </c>
      <c r="C192" s="164" t="s">
        <v>1174</v>
      </c>
      <c r="D192" s="164" t="s">
        <v>1173</v>
      </c>
      <c r="E192" s="164" t="s">
        <v>1172</v>
      </c>
      <c r="F192" s="167" t="str">
        <f t="shared" si="2"/>
        <v>8151</v>
      </c>
    </row>
    <row r="193" spans="1:6" ht="28.8" x14ac:dyDescent="0.3">
      <c r="A193" s="166"/>
      <c r="B193" s="188" t="s">
        <v>1171</v>
      </c>
      <c r="C193" s="164" t="s">
        <v>1170</v>
      </c>
      <c r="D193" s="164" t="s">
        <v>1169</v>
      </c>
      <c r="E193" s="164" t="s">
        <v>1168</v>
      </c>
      <c r="F193" s="167" t="str">
        <f t="shared" si="2"/>
        <v>8152</v>
      </c>
    </row>
    <row r="194" spans="1:6" ht="28.8" x14ac:dyDescent="0.3">
      <c r="A194" s="166"/>
      <c r="B194" s="188" t="s">
        <v>1167</v>
      </c>
      <c r="C194" s="164" t="s">
        <v>1166</v>
      </c>
      <c r="D194" s="164" t="s">
        <v>1165</v>
      </c>
      <c r="E194" s="164" t="s">
        <v>1164</v>
      </c>
      <c r="F194" s="167" t="str">
        <f t="shared" ref="F194:F257" si="3">LEFT(B194,2)&amp;RIGHT(B194,2)</f>
        <v>8161</v>
      </c>
    </row>
    <row r="195" spans="1:6" ht="28.8" x14ac:dyDescent="0.3">
      <c r="A195" s="166"/>
      <c r="B195" s="188" t="s">
        <v>1163</v>
      </c>
      <c r="C195" s="164" t="s">
        <v>1162</v>
      </c>
      <c r="D195" s="164" t="s">
        <v>1161</v>
      </c>
      <c r="E195" s="164" t="s">
        <v>1160</v>
      </c>
      <c r="F195" s="167" t="str">
        <f t="shared" si="3"/>
        <v>8162</v>
      </c>
    </row>
    <row r="196" spans="1:6" x14ac:dyDescent="0.3">
      <c r="A196" s="166"/>
      <c r="B196" s="188" t="s">
        <v>1159</v>
      </c>
      <c r="C196" s="164" t="s">
        <v>1157</v>
      </c>
      <c r="D196" s="164" t="s">
        <v>1158</v>
      </c>
      <c r="E196" s="164" t="s">
        <v>1157</v>
      </c>
      <c r="F196" s="167" t="str">
        <f t="shared" si="3"/>
        <v xml:space="preserve">810 </v>
      </c>
    </row>
    <row r="197" spans="1:6" ht="28.8" x14ac:dyDescent="0.3">
      <c r="A197" s="187"/>
      <c r="B197" s="190" t="s">
        <v>1156</v>
      </c>
      <c r="C197" s="184" t="s">
        <v>1155</v>
      </c>
      <c r="D197" s="184"/>
      <c r="E197" s="184"/>
      <c r="F197" s="167" t="str">
        <f t="shared" si="3"/>
        <v>8180</v>
      </c>
    </row>
    <row r="198" spans="1:6" ht="28.8" x14ac:dyDescent="0.3">
      <c r="A198" s="189" t="s">
        <v>1154</v>
      </c>
      <c r="B198" s="188" t="s">
        <v>1153</v>
      </c>
      <c r="C198" s="164" t="s">
        <v>1151</v>
      </c>
      <c r="D198" s="164" t="s">
        <v>1152</v>
      </c>
      <c r="E198" s="164" t="s">
        <v>1151</v>
      </c>
      <c r="F198" s="167" t="str">
        <f t="shared" si="3"/>
        <v>8200</v>
      </c>
    </row>
    <row r="199" spans="1:6" ht="28.8" x14ac:dyDescent="0.3">
      <c r="A199" s="186"/>
      <c r="B199" s="190" t="s">
        <v>1150</v>
      </c>
      <c r="C199" s="184" t="s">
        <v>1149</v>
      </c>
      <c r="D199" s="184"/>
      <c r="E199" s="184"/>
      <c r="F199" s="167" t="str">
        <f t="shared" si="3"/>
        <v>8210</v>
      </c>
    </row>
    <row r="200" spans="1:6" x14ac:dyDescent="0.3">
      <c r="A200" s="189" t="s">
        <v>1148</v>
      </c>
      <c r="B200" s="188" t="s">
        <v>1147</v>
      </c>
      <c r="C200" s="164" t="s">
        <v>1145</v>
      </c>
      <c r="D200" s="164" t="s">
        <v>1146</v>
      </c>
      <c r="E200" s="164" t="s">
        <v>1145</v>
      </c>
      <c r="F200" s="167" t="str">
        <f t="shared" si="3"/>
        <v>8300</v>
      </c>
    </row>
    <row r="201" spans="1:6" x14ac:dyDescent="0.3">
      <c r="A201" s="186"/>
      <c r="B201" s="190" t="s">
        <v>1144</v>
      </c>
      <c r="C201" s="184" t="s">
        <v>1143</v>
      </c>
      <c r="D201" s="184"/>
      <c r="E201" s="184"/>
      <c r="F201" s="167" t="str">
        <f t="shared" si="3"/>
        <v>8310</v>
      </c>
    </row>
    <row r="202" spans="1:6" ht="28.8" x14ac:dyDescent="0.3">
      <c r="A202" s="189" t="s">
        <v>1142</v>
      </c>
      <c r="B202" s="188" t="s">
        <v>1141</v>
      </c>
      <c r="C202" s="164" t="s">
        <v>1140</v>
      </c>
      <c r="D202" s="164" t="s">
        <v>1139</v>
      </c>
      <c r="E202" s="164" t="s">
        <v>1138</v>
      </c>
      <c r="F202" s="167" t="str">
        <f t="shared" si="3"/>
        <v>8411</v>
      </c>
    </row>
    <row r="203" spans="1:6" ht="43.2" x14ac:dyDescent="0.3">
      <c r="A203" s="166"/>
      <c r="B203" s="188" t="s">
        <v>1137</v>
      </c>
      <c r="C203" s="164" t="s">
        <v>1136</v>
      </c>
      <c r="D203" s="164" t="s">
        <v>1135</v>
      </c>
      <c r="E203" s="164" t="s">
        <v>1134</v>
      </c>
      <c r="F203" s="167" t="str">
        <f t="shared" si="3"/>
        <v>8412</v>
      </c>
    </row>
    <row r="204" spans="1:6" ht="43.2" x14ac:dyDescent="0.3">
      <c r="A204" s="166"/>
      <c r="B204" s="188" t="s">
        <v>1133</v>
      </c>
      <c r="C204" s="164" t="s">
        <v>1132</v>
      </c>
      <c r="D204" s="164" t="s">
        <v>1131</v>
      </c>
      <c r="E204" s="164" t="s">
        <v>1130</v>
      </c>
      <c r="F204" s="167" t="str">
        <f t="shared" si="3"/>
        <v>8413</v>
      </c>
    </row>
    <row r="205" spans="1:6" ht="43.2" x14ac:dyDescent="0.3">
      <c r="A205" s="166"/>
      <c r="B205" s="188" t="s">
        <v>1129</v>
      </c>
      <c r="C205" s="164" t="s">
        <v>1128</v>
      </c>
      <c r="D205" s="164" t="s">
        <v>1127</v>
      </c>
      <c r="E205" s="164" t="s">
        <v>1126</v>
      </c>
      <c r="F205" s="167" t="str">
        <f t="shared" si="3"/>
        <v>8414</v>
      </c>
    </row>
    <row r="206" spans="1:6" ht="43.2" x14ac:dyDescent="0.3">
      <c r="A206" s="166"/>
      <c r="B206" s="188" t="s">
        <v>1125</v>
      </c>
      <c r="C206" s="164" t="s">
        <v>1124</v>
      </c>
      <c r="D206" s="164" t="s">
        <v>1123</v>
      </c>
      <c r="E206" s="164" t="s">
        <v>1122</v>
      </c>
      <c r="F206" s="167" t="str">
        <f t="shared" si="3"/>
        <v>8415</v>
      </c>
    </row>
    <row r="207" spans="1:6" ht="57.6" x14ac:dyDescent="0.3">
      <c r="A207" s="166"/>
      <c r="B207" s="188" t="s">
        <v>1121</v>
      </c>
      <c r="C207" s="164" t="s">
        <v>1120</v>
      </c>
      <c r="D207" s="164" t="s">
        <v>1119</v>
      </c>
      <c r="E207" s="164" t="s">
        <v>1118</v>
      </c>
      <c r="F207" s="167" t="str">
        <f t="shared" si="3"/>
        <v>8416</v>
      </c>
    </row>
    <row r="208" spans="1:6" ht="43.2" x14ac:dyDescent="0.3">
      <c r="A208" s="166"/>
      <c r="B208" s="188" t="s">
        <v>1117</v>
      </c>
      <c r="C208" s="164" t="s">
        <v>1116</v>
      </c>
      <c r="D208" s="164" t="s">
        <v>1115</v>
      </c>
      <c r="E208" s="164" t="s">
        <v>1114</v>
      </c>
      <c r="F208" s="167" t="str">
        <f t="shared" si="3"/>
        <v>8417</v>
      </c>
    </row>
    <row r="209" spans="1:6" ht="28.8" x14ac:dyDescent="0.3">
      <c r="A209" s="166"/>
      <c r="B209" s="188" t="s">
        <v>1113</v>
      </c>
      <c r="C209" s="164" t="s">
        <v>1112</v>
      </c>
      <c r="D209" s="164" t="s">
        <v>1111</v>
      </c>
      <c r="E209" s="164" t="s">
        <v>1110</v>
      </c>
      <c r="F209" s="167" t="str">
        <f t="shared" si="3"/>
        <v>8421</v>
      </c>
    </row>
    <row r="210" spans="1:6" ht="43.2" x14ac:dyDescent="0.3">
      <c r="A210" s="166"/>
      <c r="B210" s="188" t="s">
        <v>1109</v>
      </c>
      <c r="C210" s="164" t="s">
        <v>1108</v>
      </c>
      <c r="D210" s="164" t="s">
        <v>1107</v>
      </c>
      <c r="E210" s="164" t="s">
        <v>1106</v>
      </c>
      <c r="F210" s="167" t="str">
        <f t="shared" si="3"/>
        <v>8422</v>
      </c>
    </row>
    <row r="211" spans="1:6" ht="43.2" x14ac:dyDescent="0.3">
      <c r="A211" s="166"/>
      <c r="B211" s="188" t="s">
        <v>1105</v>
      </c>
      <c r="C211" s="164" t="s">
        <v>1104</v>
      </c>
      <c r="D211" s="164" t="s">
        <v>1103</v>
      </c>
      <c r="E211" s="164" t="s">
        <v>1102</v>
      </c>
      <c r="F211" s="167" t="str">
        <f t="shared" si="3"/>
        <v>8423</v>
      </c>
    </row>
    <row r="212" spans="1:6" ht="57.6" x14ac:dyDescent="0.3">
      <c r="A212" s="166"/>
      <c r="B212" s="188" t="s">
        <v>1101</v>
      </c>
      <c r="C212" s="164" t="s">
        <v>1100</v>
      </c>
      <c r="D212" s="164" t="s">
        <v>1099</v>
      </c>
      <c r="E212" s="164" t="s">
        <v>1098</v>
      </c>
      <c r="F212" s="167" t="str">
        <f t="shared" si="3"/>
        <v>8424</v>
      </c>
    </row>
    <row r="213" spans="1:6" x14ac:dyDescent="0.3">
      <c r="A213" s="187"/>
      <c r="B213" s="190" t="s">
        <v>1097</v>
      </c>
      <c r="C213" s="184" t="s">
        <v>1096</v>
      </c>
      <c r="D213" s="184"/>
      <c r="E213" s="184"/>
      <c r="F213" s="167" t="str">
        <f t="shared" si="3"/>
        <v>8430</v>
      </c>
    </row>
    <row r="214" spans="1:6" ht="28.8" x14ac:dyDescent="0.3">
      <c r="A214" s="189" t="s">
        <v>1095</v>
      </c>
      <c r="B214" s="188" t="s">
        <v>1094</v>
      </c>
      <c r="C214" s="164" t="s">
        <v>1092</v>
      </c>
      <c r="D214" s="164" t="s">
        <v>1093</v>
      </c>
      <c r="E214" s="164" t="s">
        <v>1092</v>
      </c>
      <c r="F214" s="167" t="str">
        <f t="shared" si="3"/>
        <v>8511</v>
      </c>
    </row>
    <row r="215" spans="1:6" ht="28.8" x14ac:dyDescent="0.3">
      <c r="A215" s="166"/>
      <c r="B215" s="188" t="s">
        <v>1091</v>
      </c>
      <c r="C215" s="164" t="s">
        <v>1090</v>
      </c>
      <c r="D215" s="164" t="s">
        <v>1089</v>
      </c>
      <c r="E215" s="164" t="s">
        <v>1088</v>
      </c>
      <c r="F215" s="167" t="str">
        <f t="shared" si="3"/>
        <v>8512</v>
      </c>
    </row>
    <row r="216" spans="1:6" ht="43.2" x14ac:dyDescent="0.3">
      <c r="A216" s="166"/>
      <c r="B216" s="188" t="s">
        <v>1087</v>
      </c>
      <c r="C216" s="164" t="s">
        <v>1086</v>
      </c>
      <c r="D216" s="164" t="s">
        <v>1085</v>
      </c>
      <c r="E216" s="164" t="s">
        <v>1084</v>
      </c>
      <c r="F216" s="167" t="str">
        <f t="shared" si="3"/>
        <v>8513</v>
      </c>
    </row>
    <row r="217" spans="1:6" ht="28.8" x14ac:dyDescent="0.3">
      <c r="A217" s="166"/>
      <c r="B217" s="188" t="s">
        <v>1083</v>
      </c>
      <c r="C217" s="164" t="s">
        <v>1082</v>
      </c>
      <c r="D217" s="164" t="s">
        <v>1081</v>
      </c>
      <c r="E217" s="164" t="s">
        <v>1080</v>
      </c>
      <c r="F217" s="167" t="str">
        <f t="shared" si="3"/>
        <v>8514</v>
      </c>
    </row>
    <row r="218" spans="1:6" ht="43.2" x14ac:dyDescent="0.3">
      <c r="A218" s="166"/>
      <c r="B218" s="188" t="s">
        <v>1079</v>
      </c>
      <c r="C218" s="164" t="s">
        <v>1078</v>
      </c>
      <c r="D218" s="164" t="s">
        <v>1077</v>
      </c>
      <c r="E218" s="164" t="s">
        <v>1076</v>
      </c>
      <c r="F218" s="167" t="str">
        <f t="shared" si="3"/>
        <v>8515</v>
      </c>
    </row>
    <row r="219" spans="1:6" ht="28.8" x14ac:dyDescent="0.3">
      <c r="A219" s="166"/>
      <c r="B219" s="188" t="s">
        <v>1075</v>
      </c>
      <c r="C219" s="164" t="s">
        <v>1074</v>
      </c>
      <c r="D219" s="164" t="s">
        <v>1073</v>
      </c>
      <c r="E219" s="164" t="s">
        <v>1072</v>
      </c>
      <c r="F219" s="167" t="str">
        <f t="shared" si="3"/>
        <v>8516</v>
      </c>
    </row>
    <row r="220" spans="1:6" ht="28.8" x14ac:dyDescent="0.3">
      <c r="A220" s="166"/>
      <c r="B220" s="188" t="s">
        <v>1071</v>
      </c>
      <c r="C220" s="164" t="s">
        <v>1069</v>
      </c>
      <c r="D220" s="184" t="s">
        <v>1070</v>
      </c>
      <c r="E220" s="164" t="s">
        <v>1069</v>
      </c>
      <c r="F220" s="167" t="str">
        <f t="shared" si="3"/>
        <v>8517</v>
      </c>
    </row>
    <row r="221" spans="1:6" ht="28.8" x14ac:dyDescent="0.3">
      <c r="A221" s="166"/>
      <c r="B221" s="188" t="s">
        <v>1068</v>
      </c>
      <c r="C221" s="164" t="s">
        <v>1067</v>
      </c>
      <c r="D221" s="164" t="s">
        <v>1066</v>
      </c>
      <c r="E221" s="164" t="s">
        <v>1065</v>
      </c>
      <c r="F221" s="167" t="str">
        <f t="shared" si="3"/>
        <v>8520</v>
      </c>
    </row>
    <row r="222" spans="1:6" x14ac:dyDescent="0.3">
      <c r="A222" s="166"/>
      <c r="B222" s="188" t="s">
        <v>1064</v>
      </c>
      <c r="C222" s="164" t="s">
        <v>1062</v>
      </c>
      <c r="D222" s="164" t="s">
        <v>1063</v>
      </c>
      <c r="E222" s="164" t="s">
        <v>1062</v>
      </c>
      <c r="F222" s="167" t="str">
        <f t="shared" si="3"/>
        <v>8531</v>
      </c>
    </row>
    <row r="223" spans="1:6" x14ac:dyDescent="0.3">
      <c r="A223" s="166"/>
      <c r="B223" s="188" t="s">
        <v>1061</v>
      </c>
      <c r="C223" s="164" t="s">
        <v>1059</v>
      </c>
      <c r="D223" s="164" t="s">
        <v>1060</v>
      </c>
      <c r="E223" s="164" t="s">
        <v>1059</v>
      </c>
      <c r="F223" s="167" t="str">
        <f t="shared" si="3"/>
        <v>8532</v>
      </c>
    </row>
    <row r="224" spans="1:6" ht="28.8" x14ac:dyDescent="0.3">
      <c r="A224" s="166"/>
      <c r="B224" s="188" t="s">
        <v>1058</v>
      </c>
      <c r="C224" s="164" t="s">
        <v>1056</v>
      </c>
      <c r="D224" s="164" t="s">
        <v>1057</v>
      </c>
      <c r="E224" s="164" t="s">
        <v>1056</v>
      </c>
      <c r="F224" s="167" t="str">
        <f t="shared" si="3"/>
        <v>8534</v>
      </c>
    </row>
    <row r="225" spans="1:6" ht="28.8" x14ac:dyDescent="0.3">
      <c r="A225" s="166"/>
      <c r="B225" s="188" t="s">
        <v>1055</v>
      </c>
      <c r="C225" s="164" t="s">
        <v>1054</v>
      </c>
      <c r="D225" s="164" t="s">
        <v>1053</v>
      </c>
      <c r="E225" s="164" t="s">
        <v>1052</v>
      </c>
      <c r="F225" s="167" t="str">
        <f t="shared" si="3"/>
        <v>8535</v>
      </c>
    </row>
    <row r="226" spans="1:6" ht="28.8" x14ac:dyDescent="0.3">
      <c r="A226" s="166"/>
      <c r="B226" s="188" t="s">
        <v>1051</v>
      </c>
      <c r="C226" s="164" t="s">
        <v>1050</v>
      </c>
      <c r="D226" s="164" t="s">
        <v>1049</v>
      </c>
      <c r="E226" s="164" t="s">
        <v>1048</v>
      </c>
      <c r="F226" s="167" t="str">
        <f t="shared" si="3"/>
        <v>8540</v>
      </c>
    </row>
    <row r="227" spans="1:6" ht="28.8" x14ac:dyDescent="0.3">
      <c r="A227" s="166"/>
      <c r="B227" s="188" t="s">
        <v>1047</v>
      </c>
      <c r="C227" s="164" t="s">
        <v>1046</v>
      </c>
      <c r="D227" s="164" t="s">
        <v>1045</v>
      </c>
      <c r="E227" s="164" t="s">
        <v>1044</v>
      </c>
      <c r="F227" s="167" t="str">
        <f t="shared" si="3"/>
        <v>8550</v>
      </c>
    </row>
    <row r="228" spans="1:6" ht="28.8" x14ac:dyDescent="0.3">
      <c r="A228" s="166"/>
      <c r="B228" s="188" t="s">
        <v>1043</v>
      </c>
      <c r="C228" s="164" t="s">
        <v>1042</v>
      </c>
      <c r="D228" s="164" t="s">
        <v>1041</v>
      </c>
      <c r="E228" s="164" t="s">
        <v>1040</v>
      </c>
      <c r="F228" s="167" t="str">
        <f t="shared" si="3"/>
        <v>8561</v>
      </c>
    </row>
    <row r="229" spans="1:6" ht="28.8" x14ac:dyDescent="0.3">
      <c r="A229" s="166"/>
      <c r="B229" s="188" t="s">
        <v>1039</v>
      </c>
      <c r="C229" s="164" t="s">
        <v>1038</v>
      </c>
      <c r="D229" s="164" t="s">
        <v>1037</v>
      </c>
      <c r="E229" s="164" t="s">
        <v>1036</v>
      </c>
      <c r="F229" s="167" t="str">
        <f t="shared" si="3"/>
        <v>8562</v>
      </c>
    </row>
    <row r="230" spans="1:6" ht="28.8" x14ac:dyDescent="0.3">
      <c r="A230" s="166"/>
      <c r="B230" s="188" t="s">
        <v>1035</v>
      </c>
      <c r="C230" s="164" t="s">
        <v>1034</v>
      </c>
      <c r="D230" s="164" t="s">
        <v>1033</v>
      </c>
      <c r="E230" s="164" t="s">
        <v>1032</v>
      </c>
      <c r="F230" s="167" t="str">
        <f t="shared" si="3"/>
        <v>8563</v>
      </c>
    </row>
    <row r="231" spans="1:6" ht="28.8" x14ac:dyDescent="0.3">
      <c r="A231" s="166"/>
      <c r="B231" s="188" t="s">
        <v>1031</v>
      </c>
      <c r="C231" s="164" t="s">
        <v>1030</v>
      </c>
      <c r="D231" s="164" t="s">
        <v>1029</v>
      </c>
      <c r="E231" s="164" t="s">
        <v>1028</v>
      </c>
      <c r="F231" s="167" t="str">
        <f t="shared" si="3"/>
        <v>8564</v>
      </c>
    </row>
    <row r="232" spans="1:6" ht="28.8" x14ac:dyDescent="0.3">
      <c r="A232" s="166"/>
      <c r="B232" s="188" t="s">
        <v>1027</v>
      </c>
      <c r="C232" s="164" t="s">
        <v>1026</v>
      </c>
      <c r="D232" s="164" t="s">
        <v>1025</v>
      </c>
      <c r="E232" s="164" t="s">
        <v>1024</v>
      </c>
      <c r="F232" s="167" t="str">
        <f t="shared" si="3"/>
        <v>8565</v>
      </c>
    </row>
    <row r="233" spans="1:6" ht="28.8" x14ac:dyDescent="0.3">
      <c r="A233" s="166"/>
      <c r="B233" s="183" t="s">
        <v>1023</v>
      </c>
      <c r="C233" s="164" t="s">
        <v>1022</v>
      </c>
      <c r="D233" s="164"/>
      <c r="E233" s="164"/>
      <c r="F233" s="167" t="str">
        <f t="shared" si="3"/>
        <v>8571</v>
      </c>
    </row>
    <row r="234" spans="1:6" x14ac:dyDescent="0.3">
      <c r="A234" s="166"/>
      <c r="B234" s="183" t="s">
        <v>1021</v>
      </c>
      <c r="C234" s="164" t="s">
        <v>1020</v>
      </c>
      <c r="D234" s="164"/>
      <c r="E234" s="164"/>
      <c r="F234" s="167" t="str">
        <f t="shared" si="3"/>
        <v>8572</v>
      </c>
    </row>
    <row r="235" spans="1:6" x14ac:dyDescent="0.3">
      <c r="A235" s="166"/>
      <c r="B235" s="183" t="s">
        <v>1019</v>
      </c>
      <c r="C235" s="164" t="s">
        <v>1018</v>
      </c>
      <c r="D235" s="164"/>
      <c r="E235" s="164"/>
      <c r="F235" s="167" t="str">
        <f t="shared" si="3"/>
        <v>8573</v>
      </c>
    </row>
    <row r="236" spans="1:6" ht="28.8" x14ac:dyDescent="0.3">
      <c r="A236" s="166"/>
      <c r="B236" s="183" t="s">
        <v>1017</v>
      </c>
      <c r="C236" s="164" t="s">
        <v>1016</v>
      </c>
      <c r="D236" s="164"/>
      <c r="E236" s="164"/>
      <c r="F236" s="167" t="str">
        <f t="shared" si="3"/>
        <v>8574</v>
      </c>
    </row>
    <row r="237" spans="1:6" ht="28.8" x14ac:dyDescent="0.3">
      <c r="A237" s="187"/>
      <c r="B237" s="190" t="s">
        <v>1015</v>
      </c>
      <c r="C237" s="184" t="s">
        <v>1014</v>
      </c>
      <c r="D237" s="184"/>
      <c r="E237" s="184"/>
      <c r="F237" s="167" t="str">
        <f t="shared" si="3"/>
        <v>8575</v>
      </c>
    </row>
    <row r="238" spans="1:6" ht="28.8" x14ac:dyDescent="0.3">
      <c r="A238" s="189" t="s">
        <v>1013</v>
      </c>
      <c r="B238" s="188" t="s">
        <v>1012</v>
      </c>
      <c r="C238" s="164" t="s">
        <v>1011</v>
      </c>
      <c r="D238" s="164" t="s">
        <v>1010</v>
      </c>
      <c r="E238" s="164" t="s">
        <v>1009</v>
      </c>
      <c r="F238" s="167" t="str">
        <f t="shared" si="3"/>
        <v>9110</v>
      </c>
    </row>
    <row r="239" spans="1:6" ht="43.2" x14ac:dyDescent="0.3">
      <c r="A239" s="166"/>
      <c r="B239" s="188" t="s">
        <v>1008</v>
      </c>
      <c r="C239" s="164" t="s">
        <v>1007</v>
      </c>
      <c r="D239" s="164" t="s">
        <v>1006</v>
      </c>
      <c r="E239" s="164" t="s">
        <v>1005</v>
      </c>
      <c r="F239" s="167" t="str">
        <f t="shared" si="3"/>
        <v>9120</v>
      </c>
    </row>
    <row r="240" spans="1:6" ht="72" x14ac:dyDescent="0.3">
      <c r="A240" s="166"/>
      <c r="B240" s="188" t="s">
        <v>1004</v>
      </c>
      <c r="C240" s="164" t="s">
        <v>1003</v>
      </c>
      <c r="D240" s="164" t="s">
        <v>1002</v>
      </c>
      <c r="E240" s="164" t="s">
        <v>1001</v>
      </c>
      <c r="F240" s="167" t="str">
        <f t="shared" si="3"/>
        <v>9130</v>
      </c>
    </row>
    <row r="241" spans="1:6" ht="28.8" x14ac:dyDescent="0.3">
      <c r="A241" s="166"/>
      <c r="B241" s="183" t="s">
        <v>1000</v>
      </c>
      <c r="C241" s="164" t="s">
        <v>999</v>
      </c>
      <c r="D241" s="164"/>
      <c r="E241" s="164"/>
      <c r="F241" s="167" t="str">
        <f t="shared" si="3"/>
        <v>9131</v>
      </c>
    </row>
    <row r="242" spans="1:6" ht="28.8" x14ac:dyDescent="0.3">
      <c r="A242" s="166"/>
      <c r="B242" s="183" t="s">
        <v>998</v>
      </c>
      <c r="C242" s="164" t="s">
        <v>997</v>
      </c>
      <c r="D242" s="164"/>
      <c r="E242" s="164"/>
      <c r="F242" s="167" t="str">
        <f t="shared" si="3"/>
        <v>9132</v>
      </c>
    </row>
    <row r="243" spans="1:6" ht="28.8" x14ac:dyDescent="0.3">
      <c r="A243" s="166"/>
      <c r="B243" s="183" t="s">
        <v>996</v>
      </c>
      <c r="C243" s="164" t="s">
        <v>995</v>
      </c>
      <c r="D243" s="164"/>
      <c r="E243" s="164"/>
      <c r="F243" s="167" t="str">
        <f t="shared" si="3"/>
        <v>9133</v>
      </c>
    </row>
    <row r="244" spans="1:6" ht="28.8" x14ac:dyDescent="0.3">
      <c r="A244" s="166"/>
      <c r="B244" s="183" t="s">
        <v>994</v>
      </c>
      <c r="C244" s="164" t="s">
        <v>993</v>
      </c>
      <c r="D244" s="164"/>
      <c r="E244" s="164"/>
      <c r="F244" s="167" t="str">
        <f t="shared" si="3"/>
        <v>9134</v>
      </c>
    </row>
    <row r="245" spans="1:6" ht="28.8" x14ac:dyDescent="0.3">
      <c r="A245" s="166"/>
      <c r="B245" s="183" t="s">
        <v>992</v>
      </c>
      <c r="C245" s="164" t="s">
        <v>991</v>
      </c>
      <c r="D245" s="164"/>
      <c r="E245" s="164"/>
      <c r="F245" s="167" t="str">
        <f t="shared" si="3"/>
        <v>9135</v>
      </c>
    </row>
    <row r="246" spans="1:6" ht="28.8" x14ac:dyDescent="0.3">
      <c r="A246" s="166"/>
      <c r="B246" s="183" t="s">
        <v>990</v>
      </c>
      <c r="C246" s="164" t="s">
        <v>989</v>
      </c>
      <c r="D246" s="164"/>
      <c r="E246" s="164"/>
      <c r="F246" s="167" t="str">
        <f t="shared" si="3"/>
        <v>9140</v>
      </c>
    </row>
    <row r="247" spans="1:6" ht="28.8" x14ac:dyDescent="0.3">
      <c r="A247" s="187"/>
      <c r="B247" s="185" t="s">
        <v>988</v>
      </c>
      <c r="C247" s="184" t="s">
        <v>986</v>
      </c>
      <c r="D247" s="184" t="s">
        <v>987</v>
      </c>
      <c r="E247" s="184" t="s">
        <v>986</v>
      </c>
      <c r="F247" s="167" t="str">
        <f t="shared" si="3"/>
        <v>9170</v>
      </c>
    </row>
    <row r="248" spans="1:6" x14ac:dyDescent="0.3">
      <c r="A248" s="186" t="s">
        <v>985</v>
      </c>
      <c r="B248" s="185" t="s">
        <v>984</v>
      </c>
      <c r="C248" s="184" t="s">
        <v>983</v>
      </c>
      <c r="D248" s="184" t="s">
        <v>982</v>
      </c>
      <c r="E248" s="184" t="s">
        <v>981</v>
      </c>
      <c r="F248" s="167" t="str">
        <f t="shared" si="3"/>
        <v>9200</v>
      </c>
    </row>
    <row r="249" spans="1:6" x14ac:dyDescent="0.3">
      <c r="A249" s="186" t="s">
        <v>980</v>
      </c>
      <c r="B249" s="185" t="s">
        <v>979</v>
      </c>
      <c r="C249" s="184" t="s">
        <v>977</v>
      </c>
      <c r="D249" s="184" t="s">
        <v>978</v>
      </c>
      <c r="E249" s="184" t="s">
        <v>977</v>
      </c>
      <c r="F249" s="167" t="str">
        <f t="shared" si="3"/>
        <v>9300</v>
      </c>
    </row>
    <row r="250" spans="1:6" x14ac:dyDescent="0.3">
      <c r="A250" s="166" t="s">
        <v>976</v>
      </c>
      <c r="B250" s="183" t="s">
        <v>975</v>
      </c>
      <c r="C250" s="164" t="s">
        <v>973</v>
      </c>
      <c r="D250" s="164" t="s">
        <v>974</v>
      </c>
      <c r="E250" s="164" t="s">
        <v>973</v>
      </c>
      <c r="F250" s="167" t="str">
        <f t="shared" si="3"/>
        <v>9400</v>
      </c>
    </row>
    <row r="251" spans="1:6" ht="28.8" x14ac:dyDescent="0.3">
      <c r="A251" s="182" t="s">
        <v>972</v>
      </c>
      <c r="B251" s="182" t="s">
        <v>971</v>
      </c>
      <c r="C251" s="180" t="s">
        <v>970</v>
      </c>
      <c r="D251" s="180" t="s">
        <v>969</v>
      </c>
      <c r="E251" s="180" t="s">
        <v>968</v>
      </c>
      <c r="F251" s="167" t="str">
        <f t="shared" si="3"/>
        <v>0600</v>
      </c>
    </row>
    <row r="252" spans="1:6" x14ac:dyDescent="0.3">
      <c r="A252" s="174" t="s">
        <v>126</v>
      </c>
      <c r="B252" s="175" t="s">
        <v>967</v>
      </c>
      <c r="C252" s="168" t="s">
        <v>965</v>
      </c>
      <c r="D252" s="168" t="s">
        <v>966</v>
      </c>
      <c r="E252" s="168" t="s">
        <v>965</v>
      </c>
      <c r="F252" s="167" t="str">
        <f t="shared" si="3"/>
        <v>0810</v>
      </c>
    </row>
    <row r="253" spans="1:6" ht="28.8" x14ac:dyDescent="0.3">
      <c r="A253" s="173"/>
      <c r="B253" s="172" t="s">
        <v>964</v>
      </c>
      <c r="C253" s="171" t="s">
        <v>962</v>
      </c>
      <c r="D253" s="171" t="s">
        <v>963</v>
      </c>
      <c r="E253" s="171" t="s">
        <v>962</v>
      </c>
      <c r="F253" s="167" t="str">
        <f t="shared" si="3"/>
        <v>0820</v>
      </c>
    </row>
    <row r="254" spans="1:6" ht="28.8" x14ac:dyDescent="0.3">
      <c r="A254" s="179" t="s">
        <v>127</v>
      </c>
      <c r="B254" s="178" t="s">
        <v>961</v>
      </c>
      <c r="C254" s="177" t="s">
        <v>960</v>
      </c>
      <c r="D254" s="177" t="s">
        <v>959</v>
      </c>
      <c r="E254" s="177" t="s">
        <v>958</v>
      </c>
      <c r="F254" s="167" t="str">
        <f t="shared" si="3"/>
        <v>1611</v>
      </c>
    </row>
    <row r="255" spans="1:6" ht="43.2" x14ac:dyDescent="0.3">
      <c r="A255" s="174"/>
      <c r="B255" s="175" t="s">
        <v>957</v>
      </c>
      <c r="C255" s="168" t="s">
        <v>956</v>
      </c>
      <c r="D255" s="168" t="s">
        <v>955</v>
      </c>
      <c r="E255" s="168" t="s">
        <v>954</v>
      </c>
      <c r="F255" s="167" t="str">
        <f t="shared" si="3"/>
        <v>1612</v>
      </c>
    </row>
    <row r="256" spans="1:6" ht="28.8" x14ac:dyDescent="0.3">
      <c r="A256" s="174"/>
      <c r="B256" s="175" t="s">
        <v>953</v>
      </c>
      <c r="C256" s="168" t="s">
        <v>952</v>
      </c>
      <c r="D256" s="168" t="s">
        <v>951</v>
      </c>
      <c r="E256" s="168" t="s">
        <v>950</v>
      </c>
      <c r="F256" s="167" t="str">
        <f t="shared" si="3"/>
        <v>1613</v>
      </c>
    </row>
    <row r="257" spans="1:6" ht="43.2" x14ac:dyDescent="0.3">
      <c r="A257" s="173"/>
      <c r="B257" s="172" t="s">
        <v>949</v>
      </c>
      <c r="C257" s="171" t="s">
        <v>948</v>
      </c>
      <c r="D257" s="171" t="s">
        <v>947</v>
      </c>
      <c r="E257" s="171" t="s">
        <v>946</v>
      </c>
      <c r="F257" s="167" t="str">
        <f t="shared" si="3"/>
        <v>1620</v>
      </c>
    </row>
    <row r="258" spans="1:6" ht="57.6" x14ac:dyDescent="0.3">
      <c r="A258" s="179" t="s">
        <v>945</v>
      </c>
      <c r="B258" s="178" t="s">
        <v>944</v>
      </c>
      <c r="C258" s="177" t="s">
        <v>943</v>
      </c>
      <c r="D258" s="177" t="s">
        <v>942</v>
      </c>
      <c r="E258" s="177" t="s">
        <v>941</v>
      </c>
      <c r="F258" s="167" t="str">
        <f t="shared" ref="F258:F322" si="4">LEFT(B258,2)&amp;RIGHT(B258,2)</f>
        <v>1810</v>
      </c>
    </row>
    <row r="259" spans="1:6" ht="57.6" x14ac:dyDescent="0.3">
      <c r="A259" s="173"/>
      <c r="B259" s="172" t="s">
        <v>940</v>
      </c>
      <c r="C259" s="171" t="s">
        <v>939</v>
      </c>
      <c r="D259" s="171" t="s">
        <v>938</v>
      </c>
      <c r="E259" s="171" t="s">
        <v>937</v>
      </c>
      <c r="F259" s="167" t="str">
        <f t="shared" si="4"/>
        <v>1820</v>
      </c>
    </row>
    <row r="260" spans="1:6" ht="28.8" x14ac:dyDescent="0.3">
      <c r="A260" s="182" t="s">
        <v>936</v>
      </c>
      <c r="B260" s="181" t="s">
        <v>935</v>
      </c>
      <c r="C260" s="180" t="s">
        <v>934</v>
      </c>
      <c r="D260" s="180" t="s">
        <v>933</v>
      </c>
      <c r="E260" s="180" t="s">
        <v>932</v>
      </c>
      <c r="F260" s="167" t="str">
        <f t="shared" si="4"/>
        <v>1900</v>
      </c>
    </row>
    <row r="261" spans="1:6" ht="28.8" x14ac:dyDescent="0.3">
      <c r="A261" s="179" t="s">
        <v>1827</v>
      </c>
      <c r="B261" s="178" t="s">
        <v>2554</v>
      </c>
      <c r="C261" s="177" t="s">
        <v>2555</v>
      </c>
      <c r="D261" s="177"/>
      <c r="E261" s="177"/>
      <c r="F261" s="167" t="str">
        <f t="shared" si="4"/>
        <v>2410</v>
      </c>
    </row>
    <row r="262" spans="1:6" ht="43.2" x14ac:dyDescent="0.3">
      <c r="A262" s="179" t="s">
        <v>931</v>
      </c>
      <c r="B262" s="178" t="s">
        <v>930</v>
      </c>
      <c r="C262" s="177" t="s">
        <v>929</v>
      </c>
      <c r="D262" s="177" t="s">
        <v>928</v>
      </c>
      <c r="E262" s="177" t="s">
        <v>927</v>
      </c>
      <c r="F262" s="167" t="str">
        <f t="shared" si="4"/>
        <v>2610</v>
      </c>
    </row>
    <row r="263" spans="1:6" ht="43.2" x14ac:dyDescent="0.3">
      <c r="A263" s="173"/>
      <c r="B263" s="172" t="s">
        <v>926</v>
      </c>
      <c r="C263" s="171" t="s">
        <v>925</v>
      </c>
      <c r="D263" s="171" t="s">
        <v>924</v>
      </c>
      <c r="E263" s="171" t="s">
        <v>923</v>
      </c>
      <c r="F263" s="167" t="str">
        <f t="shared" si="4"/>
        <v>2620</v>
      </c>
    </row>
    <row r="264" spans="1:6" ht="28.8" x14ac:dyDescent="0.3">
      <c r="A264" s="179" t="s">
        <v>922</v>
      </c>
      <c r="B264" s="178" t="s">
        <v>921</v>
      </c>
      <c r="C264" s="177" t="s">
        <v>919</v>
      </c>
      <c r="D264" s="177" t="s">
        <v>920</v>
      </c>
      <c r="E264" s="177" t="s">
        <v>919</v>
      </c>
      <c r="F264" s="167" t="str">
        <f t="shared" si="4"/>
        <v>2810</v>
      </c>
    </row>
    <row r="265" spans="1:6" ht="28.8" x14ac:dyDescent="0.3">
      <c r="A265" s="174"/>
      <c r="B265" s="175" t="s">
        <v>918</v>
      </c>
      <c r="C265" s="168" t="s">
        <v>916</v>
      </c>
      <c r="D265" s="168" t="s">
        <v>917</v>
      </c>
      <c r="E265" s="168" t="s">
        <v>916</v>
      </c>
      <c r="F265" s="167" t="str">
        <f t="shared" si="4"/>
        <v>2820</v>
      </c>
    </row>
    <row r="266" spans="1:6" ht="28.8" x14ac:dyDescent="0.3">
      <c r="A266" s="173"/>
      <c r="B266" s="172" t="s">
        <v>915</v>
      </c>
      <c r="C266" s="171" t="s">
        <v>913</v>
      </c>
      <c r="D266" s="171" t="s">
        <v>914</v>
      </c>
      <c r="E266" s="171" t="s">
        <v>913</v>
      </c>
      <c r="F266" s="167" t="str">
        <f t="shared" si="4"/>
        <v>2830</v>
      </c>
    </row>
    <row r="267" spans="1:6" x14ac:dyDescent="0.3">
      <c r="A267" s="179" t="s">
        <v>912</v>
      </c>
      <c r="B267" s="178" t="s">
        <v>911</v>
      </c>
      <c r="C267" s="177" t="s">
        <v>910</v>
      </c>
      <c r="D267" s="177" t="s">
        <v>910</v>
      </c>
      <c r="E267" s="177" t="s">
        <v>910</v>
      </c>
      <c r="F267" s="167" t="str">
        <f t="shared" si="4"/>
        <v>3610</v>
      </c>
    </row>
    <row r="268" spans="1:6" ht="28.8" x14ac:dyDescent="0.3">
      <c r="A268" s="174"/>
      <c r="B268" s="175" t="s">
        <v>909</v>
      </c>
      <c r="C268" s="168" t="s">
        <v>908</v>
      </c>
      <c r="D268" s="168" t="s">
        <v>907</v>
      </c>
      <c r="E268" s="168" t="s">
        <v>906</v>
      </c>
      <c r="F268" s="167" t="str">
        <f t="shared" si="4"/>
        <v>3620</v>
      </c>
    </row>
    <row r="269" spans="1:6" x14ac:dyDescent="0.3">
      <c r="A269" s="174"/>
      <c r="B269" s="175" t="s">
        <v>905</v>
      </c>
      <c r="C269" s="168" t="s">
        <v>903</v>
      </c>
      <c r="D269" s="168" t="s">
        <v>904</v>
      </c>
      <c r="E269" s="168" t="s">
        <v>903</v>
      </c>
      <c r="F269" s="167" t="str">
        <f t="shared" si="4"/>
        <v>3630</v>
      </c>
    </row>
    <row r="270" spans="1:6" x14ac:dyDescent="0.3">
      <c r="A270" s="174"/>
      <c r="B270" s="175" t="s">
        <v>902</v>
      </c>
      <c r="C270" s="168" t="s">
        <v>900</v>
      </c>
      <c r="D270" s="168" t="s">
        <v>901</v>
      </c>
      <c r="E270" s="168" t="s">
        <v>900</v>
      </c>
      <c r="F270" s="167" t="str">
        <f t="shared" si="4"/>
        <v>3640</v>
      </c>
    </row>
    <row r="271" spans="1:6" ht="57.6" x14ac:dyDescent="0.3">
      <c r="A271" s="174"/>
      <c r="B271" s="175" t="s">
        <v>899</v>
      </c>
      <c r="C271" s="168" t="s">
        <v>898</v>
      </c>
      <c r="D271" s="168" t="s">
        <v>897</v>
      </c>
      <c r="E271" s="168" t="s">
        <v>896</v>
      </c>
      <c r="F271" s="167" t="str">
        <f t="shared" si="4"/>
        <v>3650</v>
      </c>
    </row>
    <row r="272" spans="1:6" x14ac:dyDescent="0.3">
      <c r="A272" s="174"/>
      <c r="B272" s="175" t="s">
        <v>895</v>
      </c>
      <c r="C272" s="168" t="s">
        <v>894</v>
      </c>
      <c r="D272" s="168" t="s">
        <v>894</v>
      </c>
      <c r="E272" s="168" t="s">
        <v>894</v>
      </c>
      <c r="F272" s="167" t="str">
        <f t="shared" si="4"/>
        <v>3660</v>
      </c>
    </row>
    <row r="273" spans="1:6" x14ac:dyDescent="0.3">
      <c r="A273" s="174"/>
      <c r="B273" s="175" t="s">
        <v>893</v>
      </c>
      <c r="C273" s="168" t="s">
        <v>891</v>
      </c>
      <c r="D273" s="168" t="s">
        <v>892</v>
      </c>
      <c r="E273" s="168" t="s">
        <v>891</v>
      </c>
      <c r="F273" s="167" t="str">
        <f t="shared" si="4"/>
        <v>3670</v>
      </c>
    </row>
    <row r="274" spans="1:6" ht="43.2" x14ac:dyDescent="0.3">
      <c r="A274" s="174"/>
      <c r="B274" s="175" t="s">
        <v>890</v>
      </c>
      <c r="C274" s="168" t="s">
        <v>889</v>
      </c>
      <c r="D274" s="168" t="s">
        <v>888</v>
      </c>
      <c r="E274" s="168" t="s">
        <v>887</v>
      </c>
      <c r="F274" s="167" t="str">
        <f t="shared" si="4"/>
        <v>3680</v>
      </c>
    </row>
    <row r="275" spans="1:6" x14ac:dyDescent="0.3">
      <c r="A275" s="173"/>
      <c r="B275" s="172" t="s">
        <v>886</v>
      </c>
      <c r="C275" s="171" t="s">
        <v>885</v>
      </c>
      <c r="D275" s="171" t="s">
        <v>885</v>
      </c>
      <c r="E275" s="171" t="s">
        <v>885</v>
      </c>
      <c r="F275" s="167" t="str">
        <f t="shared" si="4"/>
        <v>3690</v>
      </c>
    </row>
    <row r="276" spans="1:6" ht="57.6" x14ac:dyDescent="0.3">
      <c r="A276" s="179" t="s">
        <v>884</v>
      </c>
      <c r="B276" s="178" t="s">
        <v>883</v>
      </c>
      <c r="C276" s="177" t="s">
        <v>882</v>
      </c>
      <c r="D276" s="177" t="s">
        <v>881</v>
      </c>
      <c r="E276" s="177" t="s">
        <v>880</v>
      </c>
      <c r="F276" s="167" t="str">
        <f t="shared" si="4"/>
        <v>3710</v>
      </c>
    </row>
    <row r="277" spans="1:6" ht="57.6" x14ac:dyDescent="0.3">
      <c r="A277" s="174"/>
      <c r="B277" s="175" t="s">
        <v>879</v>
      </c>
      <c r="C277" s="168" t="s">
        <v>878</v>
      </c>
      <c r="D277" s="168" t="s">
        <v>877</v>
      </c>
      <c r="E277" s="168" t="s">
        <v>876</v>
      </c>
      <c r="F277" s="167" t="str">
        <f t="shared" si="4"/>
        <v>3720</v>
      </c>
    </row>
    <row r="278" spans="1:6" ht="43.2" x14ac:dyDescent="0.3">
      <c r="A278" s="174"/>
      <c r="B278" s="175" t="s">
        <v>875</v>
      </c>
      <c r="C278" s="168" t="s">
        <v>874</v>
      </c>
      <c r="D278" s="168" t="s">
        <v>873</v>
      </c>
      <c r="E278" s="168" t="s">
        <v>872</v>
      </c>
      <c r="F278" s="167" t="str">
        <f t="shared" si="4"/>
        <v>3730</v>
      </c>
    </row>
    <row r="279" spans="1:6" ht="28.8" x14ac:dyDescent="0.3">
      <c r="A279" s="174"/>
      <c r="B279" s="175" t="s">
        <v>871</v>
      </c>
      <c r="C279" s="168" t="s">
        <v>870</v>
      </c>
      <c r="D279" s="168" t="s">
        <v>869</v>
      </c>
      <c r="E279" s="168" t="s">
        <v>868</v>
      </c>
      <c r="F279" s="167" t="str">
        <f t="shared" si="4"/>
        <v>3740</v>
      </c>
    </row>
    <row r="280" spans="1:6" ht="28.8" x14ac:dyDescent="0.3">
      <c r="A280" s="174"/>
      <c r="B280" s="175" t="s">
        <v>867</v>
      </c>
      <c r="C280" s="168" t="s">
        <v>866</v>
      </c>
      <c r="D280" s="168" t="s">
        <v>865</v>
      </c>
      <c r="E280" s="168" t="s">
        <v>864</v>
      </c>
      <c r="F280" s="167" t="str">
        <f t="shared" si="4"/>
        <v>3750</v>
      </c>
    </row>
    <row r="281" spans="1:6" ht="28.8" x14ac:dyDescent="0.3">
      <c r="A281" s="174"/>
      <c r="B281" s="175" t="s">
        <v>863</v>
      </c>
      <c r="C281" s="168" t="s">
        <v>861</v>
      </c>
      <c r="D281" s="168" t="s">
        <v>862</v>
      </c>
      <c r="E281" s="168" t="s">
        <v>861</v>
      </c>
      <c r="F281" s="167" t="str">
        <f t="shared" si="4"/>
        <v>3760</v>
      </c>
    </row>
    <row r="282" spans="1:6" ht="43.2" x14ac:dyDescent="0.3">
      <c r="A282" s="173"/>
      <c r="B282" s="172" t="s">
        <v>860</v>
      </c>
      <c r="C282" s="171" t="s">
        <v>859</v>
      </c>
      <c r="D282" s="171" t="s">
        <v>858</v>
      </c>
      <c r="E282" s="171" t="s">
        <v>857</v>
      </c>
      <c r="F282" s="167" t="str">
        <f t="shared" si="4"/>
        <v>3770</v>
      </c>
    </row>
    <row r="283" spans="1:6" ht="28.8" x14ac:dyDescent="0.3">
      <c r="A283" s="179" t="s">
        <v>856</v>
      </c>
      <c r="B283" s="178" t="s">
        <v>855</v>
      </c>
      <c r="C283" s="177" t="s">
        <v>853</v>
      </c>
      <c r="D283" s="177" t="s">
        <v>854</v>
      </c>
      <c r="E283" s="177" t="s">
        <v>853</v>
      </c>
      <c r="F283" s="167" t="str">
        <f t="shared" si="4"/>
        <v>3810</v>
      </c>
    </row>
    <row r="284" spans="1:6" ht="28.8" x14ac:dyDescent="0.3">
      <c r="A284" s="174"/>
      <c r="B284" s="175" t="s">
        <v>852</v>
      </c>
      <c r="C284" s="168" t="s">
        <v>851</v>
      </c>
      <c r="D284" s="168" t="s">
        <v>850</v>
      </c>
      <c r="E284" s="168" t="s">
        <v>849</v>
      </c>
      <c r="F284" s="167" t="str">
        <f t="shared" si="4"/>
        <v>3820</v>
      </c>
    </row>
    <row r="285" spans="1:6" ht="28.8" x14ac:dyDescent="0.3">
      <c r="A285" s="174"/>
      <c r="B285" s="175" t="s">
        <v>848</v>
      </c>
      <c r="C285" s="168" t="s">
        <v>847</v>
      </c>
      <c r="D285" s="168" t="s">
        <v>846</v>
      </c>
      <c r="E285" s="168" t="s">
        <v>845</v>
      </c>
      <c r="F285" s="167" t="str">
        <f t="shared" si="4"/>
        <v>3830</v>
      </c>
    </row>
    <row r="286" spans="1:6" ht="28.8" x14ac:dyDescent="0.3">
      <c r="A286" s="174"/>
      <c r="B286" s="175" t="s">
        <v>844</v>
      </c>
      <c r="C286" s="168" t="s">
        <v>843</v>
      </c>
      <c r="D286" s="168" t="s">
        <v>842</v>
      </c>
      <c r="E286" s="168" t="s">
        <v>841</v>
      </c>
      <c r="F286" s="167" t="str">
        <f t="shared" si="4"/>
        <v>3840</v>
      </c>
    </row>
    <row r="287" spans="1:6" ht="28.8" x14ac:dyDescent="0.3">
      <c r="A287" s="174"/>
      <c r="B287" s="175" t="s">
        <v>840</v>
      </c>
      <c r="C287" s="168" t="s">
        <v>838</v>
      </c>
      <c r="D287" s="168" t="s">
        <v>839</v>
      </c>
      <c r="E287" s="168" t="s">
        <v>838</v>
      </c>
      <c r="F287" s="167" t="str">
        <f t="shared" si="4"/>
        <v>3850</v>
      </c>
    </row>
    <row r="288" spans="1:6" ht="28.8" x14ac:dyDescent="0.3">
      <c r="A288" s="173"/>
      <c r="B288" s="172" t="s">
        <v>837</v>
      </c>
      <c r="C288" s="171" t="s">
        <v>835</v>
      </c>
      <c r="D288" s="171" t="s">
        <v>836</v>
      </c>
      <c r="E288" s="171" t="s">
        <v>835</v>
      </c>
      <c r="F288" s="167" t="str">
        <f t="shared" si="4"/>
        <v>3860</v>
      </c>
    </row>
    <row r="289" spans="1:6" ht="28.8" x14ac:dyDescent="0.3">
      <c r="A289" s="179" t="s">
        <v>834</v>
      </c>
      <c r="B289" s="178" t="s">
        <v>833</v>
      </c>
      <c r="C289" s="177" t="s">
        <v>831</v>
      </c>
      <c r="D289" s="177" t="s">
        <v>832</v>
      </c>
      <c r="E289" s="177" t="s">
        <v>831</v>
      </c>
      <c r="F289" s="167" t="str">
        <f t="shared" si="4"/>
        <v>3910</v>
      </c>
    </row>
    <row r="290" spans="1:6" ht="43.2" x14ac:dyDescent="0.3">
      <c r="A290" s="174"/>
      <c r="B290" s="175" t="s">
        <v>830</v>
      </c>
      <c r="C290" s="168" t="s">
        <v>829</v>
      </c>
      <c r="D290" s="168" t="s">
        <v>828</v>
      </c>
      <c r="E290" s="168" t="s">
        <v>827</v>
      </c>
      <c r="F290" s="167" t="str">
        <f t="shared" si="4"/>
        <v>3920</v>
      </c>
    </row>
    <row r="291" spans="1:6" ht="43.2" x14ac:dyDescent="0.3">
      <c r="A291" s="174"/>
      <c r="B291" s="175" t="s">
        <v>826</v>
      </c>
      <c r="C291" s="168" t="s">
        <v>825</v>
      </c>
      <c r="D291" s="168" t="s">
        <v>824</v>
      </c>
      <c r="E291" s="168" t="s">
        <v>823</v>
      </c>
      <c r="F291" s="167" t="str">
        <f t="shared" si="4"/>
        <v>3930</v>
      </c>
    </row>
    <row r="292" spans="1:6" ht="43.2" x14ac:dyDescent="0.3">
      <c r="A292" s="174"/>
      <c r="B292" s="175" t="s">
        <v>822</v>
      </c>
      <c r="C292" s="168" t="s">
        <v>821</v>
      </c>
      <c r="D292" s="168" t="s">
        <v>820</v>
      </c>
      <c r="E292" s="168" t="s">
        <v>819</v>
      </c>
      <c r="F292" s="167" t="str">
        <f t="shared" si="4"/>
        <v>3940</v>
      </c>
    </row>
    <row r="293" spans="1:6" ht="43.2" x14ac:dyDescent="0.3">
      <c r="A293" s="174"/>
      <c r="B293" s="175" t="s">
        <v>818</v>
      </c>
      <c r="C293" s="168" t="s">
        <v>817</v>
      </c>
      <c r="D293" s="168" t="s">
        <v>816</v>
      </c>
      <c r="E293" s="168" t="s">
        <v>815</v>
      </c>
      <c r="F293" s="167" t="str">
        <f t="shared" si="4"/>
        <v>3950</v>
      </c>
    </row>
    <row r="294" spans="1:6" ht="57.6" x14ac:dyDescent="0.3">
      <c r="A294" s="173"/>
      <c r="B294" s="172" t="s">
        <v>814</v>
      </c>
      <c r="C294" s="171" t="s">
        <v>813</v>
      </c>
      <c r="D294" s="171" t="s">
        <v>812</v>
      </c>
      <c r="E294" s="171" t="s">
        <v>811</v>
      </c>
      <c r="F294" s="167" t="str">
        <f t="shared" si="4"/>
        <v>3960</v>
      </c>
    </row>
    <row r="295" spans="1:6" ht="28.8" x14ac:dyDescent="0.3">
      <c r="A295" s="179" t="s">
        <v>810</v>
      </c>
      <c r="B295" s="178" t="s">
        <v>809</v>
      </c>
      <c r="C295" s="177" t="s">
        <v>807</v>
      </c>
      <c r="D295" s="177" t="s">
        <v>808</v>
      </c>
      <c r="E295" s="177" t="s">
        <v>807</v>
      </c>
      <c r="F295" s="167" t="str">
        <f t="shared" si="4"/>
        <v>4610</v>
      </c>
    </row>
    <row r="296" spans="1:6" ht="28.8" x14ac:dyDescent="0.3">
      <c r="A296" s="174"/>
      <c r="B296" s="175" t="s">
        <v>806</v>
      </c>
      <c r="C296" s="168" t="s">
        <v>805</v>
      </c>
      <c r="D296" s="168" t="s">
        <v>804</v>
      </c>
      <c r="E296" s="168" t="s">
        <v>803</v>
      </c>
      <c r="F296" s="167" t="str">
        <f t="shared" si="4"/>
        <v>4620</v>
      </c>
    </row>
    <row r="297" spans="1:6" ht="43.2" x14ac:dyDescent="0.3">
      <c r="A297" s="174"/>
      <c r="B297" s="175" t="s">
        <v>802</v>
      </c>
      <c r="C297" s="168" t="s">
        <v>801</v>
      </c>
      <c r="D297" s="168" t="s">
        <v>800</v>
      </c>
      <c r="E297" s="168" t="s">
        <v>799</v>
      </c>
      <c r="F297" s="167" t="str">
        <f t="shared" si="4"/>
        <v>4630</v>
      </c>
    </row>
    <row r="298" spans="1:6" ht="43.2" x14ac:dyDescent="0.3">
      <c r="A298" s="174"/>
      <c r="B298" s="175" t="s">
        <v>798</v>
      </c>
      <c r="C298" s="168" t="s">
        <v>797</v>
      </c>
      <c r="D298" s="168" t="s">
        <v>796</v>
      </c>
      <c r="E298" s="168" t="s">
        <v>795</v>
      </c>
      <c r="F298" s="167" t="str">
        <f t="shared" si="4"/>
        <v>4640</v>
      </c>
    </row>
    <row r="299" spans="1:6" ht="43.2" x14ac:dyDescent="0.3">
      <c r="A299" s="174"/>
      <c r="B299" s="175" t="s">
        <v>794</v>
      </c>
      <c r="C299" s="168" t="s">
        <v>793</v>
      </c>
      <c r="D299" s="168" t="s">
        <v>792</v>
      </c>
      <c r="E299" s="168" t="s">
        <v>791</v>
      </c>
      <c r="F299" s="167" t="str">
        <f t="shared" si="4"/>
        <v>4650</v>
      </c>
    </row>
    <row r="300" spans="1:6" ht="28.8" x14ac:dyDescent="0.3">
      <c r="A300" s="174"/>
      <c r="B300" s="175" t="s">
        <v>790</v>
      </c>
      <c r="C300" s="168" t="s">
        <v>789</v>
      </c>
      <c r="D300" s="168" t="s">
        <v>788</v>
      </c>
      <c r="E300" s="168" t="s">
        <v>787</v>
      </c>
      <c r="F300" s="167" t="str">
        <f t="shared" si="4"/>
        <v>4660</v>
      </c>
    </row>
    <row r="301" spans="1:6" ht="28.8" x14ac:dyDescent="0.3">
      <c r="A301" s="173"/>
      <c r="B301" s="172" t="s">
        <v>786</v>
      </c>
      <c r="C301" s="171" t="s">
        <v>784</v>
      </c>
      <c r="D301" s="171" t="s">
        <v>785</v>
      </c>
      <c r="E301" s="171" t="s">
        <v>784</v>
      </c>
      <c r="F301" s="167" t="str">
        <f t="shared" si="4"/>
        <v>4670</v>
      </c>
    </row>
    <row r="302" spans="1:6" ht="43.2" x14ac:dyDescent="0.3">
      <c r="A302" s="179" t="s">
        <v>783</v>
      </c>
      <c r="B302" s="178" t="s">
        <v>782</v>
      </c>
      <c r="C302" s="177" t="s">
        <v>781</v>
      </c>
      <c r="D302" s="177" t="s">
        <v>780</v>
      </c>
      <c r="E302" s="177" t="s">
        <v>779</v>
      </c>
      <c r="F302" s="167" t="str">
        <f t="shared" si="4"/>
        <v>4710</v>
      </c>
    </row>
    <row r="303" spans="1:6" ht="43.2" x14ac:dyDescent="0.3">
      <c r="A303" s="174"/>
      <c r="B303" s="175" t="s">
        <v>778</v>
      </c>
      <c r="C303" s="168" t="s">
        <v>777</v>
      </c>
      <c r="D303" s="168" t="s">
        <v>776</v>
      </c>
      <c r="E303" s="168" t="s">
        <v>775</v>
      </c>
      <c r="F303" s="167" t="str">
        <f t="shared" si="4"/>
        <v>4720</v>
      </c>
    </row>
    <row r="304" spans="1:6" ht="43.2" x14ac:dyDescent="0.3">
      <c r="A304" s="174"/>
      <c r="B304" s="175" t="s">
        <v>774</v>
      </c>
      <c r="C304" s="168" t="s">
        <v>773</v>
      </c>
      <c r="D304" s="168" t="s">
        <v>772</v>
      </c>
      <c r="E304" s="168" t="s">
        <v>771</v>
      </c>
      <c r="F304" s="167" t="str">
        <f t="shared" si="4"/>
        <v>4730</v>
      </c>
    </row>
    <row r="305" spans="1:6" ht="43.2" x14ac:dyDescent="0.3">
      <c r="A305" s="174"/>
      <c r="B305" s="175" t="s">
        <v>770</v>
      </c>
      <c r="C305" s="168" t="s">
        <v>769</v>
      </c>
      <c r="D305" s="168" t="s">
        <v>768</v>
      </c>
      <c r="E305" s="168" t="s">
        <v>767</v>
      </c>
      <c r="F305" s="167" t="str">
        <f t="shared" si="4"/>
        <v>4740</v>
      </c>
    </row>
    <row r="306" spans="1:6" ht="43.2" x14ac:dyDescent="0.3">
      <c r="A306" s="174"/>
      <c r="B306" s="175" t="s">
        <v>766</v>
      </c>
      <c r="C306" s="168" t="s">
        <v>765</v>
      </c>
      <c r="D306" s="168" t="s">
        <v>764</v>
      </c>
      <c r="E306" s="168" t="s">
        <v>763</v>
      </c>
      <c r="F306" s="167" t="str">
        <f t="shared" si="4"/>
        <v>4750</v>
      </c>
    </row>
    <row r="307" spans="1:6" ht="57.6" x14ac:dyDescent="0.3">
      <c r="A307" s="174"/>
      <c r="B307" s="175" t="s">
        <v>762</v>
      </c>
      <c r="C307" s="168" t="s">
        <v>761</v>
      </c>
      <c r="D307" s="168" t="s">
        <v>760</v>
      </c>
      <c r="E307" s="168" t="s">
        <v>759</v>
      </c>
      <c r="F307" s="167" t="str">
        <f t="shared" si="4"/>
        <v>4760</v>
      </c>
    </row>
    <row r="308" spans="1:6" ht="57.6" x14ac:dyDescent="0.3">
      <c r="A308" s="174"/>
      <c r="B308" s="175" t="s">
        <v>758</v>
      </c>
      <c r="C308" s="168" t="s">
        <v>757</v>
      </c>
      <c r="D308" s="168" t="s">
        <v>756</v>
      </c>
      <c r="E308" s="168" t="s">
        <v>755</v>
      </c>
      <c r="F308" s="167" t="str">
        <f t="shared" si="4"/>
        <v>4770</v>
      </c>
    </row>
    <row r="309" spans="1:6" ht="28.8" x14ac:dyDescent="0.3">
      <c r="A309" s="173"/>
      <c r="B309" s="172" t="s">
        <v>754</v>
      </c>
      <c r="C309" s="171" t="s">
        <v>753</v>
      </c>
      <c r="D309" s="171" t="s">
        <v>752</v>
      </c>
      <c r="E309" s="171" t="s">
        <v>751</v>
      </c>
      <c r="F309" s="167" t="str">
        <f t="shared" si="4"/>
        <v>4780</v>
      </c>
    </row>
    <row r="310" spans="1:6" ht="28.8" x14ac:dyDescent="0.3">
      <c r="A310" s="179" t="s">
        <v>750</v>
      </c>
      <c r="B310" s="178" t="s">
        <v>749</v>
      </c>
      <c r="C310" s="177" t="s">
        <v>748</v>
      </c>
      <c r="D310" s="177" t="s">
        <v>747</v>
      </c>
      <c r="E310" s="177" t="s">
        <v>746</v>
      </c>
      <c r="F310" s="167" t="str">
        <f t="shared" si="4"/>
        <v>4811</v>
      </c>
    </row>
    <row r="311" spans="1:6" ht="28.8" x14ac:dyDescent="0.3">
      <c r="A311" s="174"/>
      <c r="B311" s="175" t="s">
        <v>745</v>
      </c>
      <c r="C311" s="168" t="s">
        <v>744</v>
      </c>
      <c r="D311" s="168" t="s">
        <v>743</v>
      </c>
      <c r="E311" s="168" t="s">
        <v>742</v>
      </c>
      <c r="F311" s="167" t="str">
        <f t="shared" si="4"/>
        <v>4812</v>
      </c>
    </row>
    <row r="312" spans="1:6" ht="43.2" x14ac:dyDescent="0.3">
      <c r="A312" s="174"/>
      <c r="B312" s="175" t="s">
        <v>741</v>
      </c>
      <c r="C312" s="168" t="s">
        <v>740</v>
      </c>
      <c r="D312" s="168" t="s">
        <v>739</v>
      </c>
      <c r="E312" s="168" t="s">
        <v>738</v>
      </c>
      <c r="F312" s="167" t="str">
        <f t="shared" si="4"/>
        <v>4821</v>
      </c>
    </row>
    <row r="313" spans="1:6" ht="43.2" x14ac:dyDescent="0.3">
      <c r="A313" s="174"/>
      <c r="B313" s="175" t="s">
        <v>737</v>
      </c>
      <c r="C313" s="168" t="s">
        <v>736</v>
      </c>
      <c r="D313" s="168" t="s">
        <v>735</v>
      </c>
      <c r="E313" s="168" t="s">
        <v>734</v>
      </c>
      <c r="F313" s="167" t="str">
        <f t="shared" si="4"/>
        <v>4822</v>
      </c>
    </row>
    <row r="314" spans="1:6" ht="28.8" x14ac:dyDescent="0.3">
      <c r="A314" s="174"/>
      <c r="B314" s="175" t="s">
        <v>733</v>
      </c>
      <c r="C314" s="168" t="s">
        <v>731</v>
      </c>
      <c r="D314" s="168" t="s">
        <v>732</v>
      </c>
      <c r="E314" s="168" t="s">
        <v>731</v>
      </c>
      <c r="F314" s="167" t="str">
        <f t="shared" si="4"/>
        <v>4840</v>
      </c>
    </row>
    <row r="315" spans="1:6" ht="28.8" x14ac:dyDescent="0.3">
      <c r="A315" s="174"/>
      <c r="B315" s="175" t="s">
        <v>730</v>
      </c>
      <c r="C315" s="168" t="s">
        <v>729</v>
      </c>
      <c r="D315" s="168" t="s">
        <v>728</v>
      </c>
      <c r="E315" s="168" t="s">
        <v>727</v>
      </c>
      <c r="F315" s="167" t="str">
        <f t="shared" si="4"/>
        <v>4851</v>
      </c>
    </row>
    <row r="316" spans="1:6" x14ac:dyDescent="0.3">
      <c r="A316" s="174"/>
      <c r="B316" s="175" t="s">
        <v>726</v>
      </c>
      <c r="C316" s="168" t="s">
        <v>724</v>
      </c>
      <c r="D316" s="168" t="s">
        <v>725</v>
      </c>
      <c r="E316" s="168" t="s">
        <v>724</v>
      </c>
      <c r="F316" s="167" t="str">
        <f t="shared" si="4"/>
        <v>4852</v>
      </c>
    </row>
    <row r="317" spans="1:6" ht="28.8" x14ac:dyDescent="0.3">
      <c r="A317" s="174"/>
      <c r="B317" s="175" t="s">
        <v>723</v>
      </c>
      <c r="C317" s="168" t="s">
        <v>722</v>
      </c>
      <c r="D317" s="168" t="s">
        <v>721</v>
      </c>
      <c r="E317" s="168" t="s">
        <v>720</v>
      </c>
      <c r="F317" s="167" t="str">
        <f t="shared" si="4"/>
        <v>4853</v>
      </c>
    </row>
    <row r="318" spans="1:6" ht="28.8" x14ac:dyDescent="0.3">
      <c r="A318" s="174"/>
      <c r="B318" s="175" t="s">
        <v>719</v>
      </c>
      <c r="C318" s="168" t="s">
        <v>718</v>
      </c>
      <c r="D318" s="168" t="s">
        <v>717</v>
      </c>
      <c r="E318" s="168" t="s">
        <v>716</v>
      </c>
      <c r="F318" s="167" t="str">
        <f t="shared" si="4"/>
        <v>4854</v>
      </c>
    </row>
    <row r="319" spans="1:6" ht="28.8" x14ac:dyDescent="0.3">
      <c r="A319" s="173"/>
      <c r="B319" s="172" t="s">
        <v>715</v>
      </c>
      <c r="C319" s="171" t="s">
        <v>713</v>
      </c>
      <c r="D319" s="171" t="s">
        <v>714</v>
      </c>
      <c r="E319" s="171" t="s">
        <v>713</v>
      </c>
      <c r="F319" s="167" t="str">
        <f t="shared" si="4"/>
        <v>4859</v>
      </c>
    </row>
    <row r="320" spans="1:6" ht="43.2" x14ac:dyDescent="0.3">
      <c r="A320" s="179" t="s">
        <v>712</v>
      </c>
      <c r="B320" s="178" t="s">
        <v>711</v>
      </c>
      <c r="C320" s="177" t="s">
        <v>710</v>
      </c>
      <c r="D320" s="177" t="s">
        <v>709</v>
      </c>
      <c r="E320" s="177" t="s">
        <v>708</v>
      </c>
      <c r="F320" s="167" t="str">
        <f t="shared" si="4"/>
        <v>4911</v>
      </c>
    </row>
    <row r="321" spans="1:6" ht="43.2" x14ac:dyDescent="0.3">
      <c r="A321" s="174"/>
      <c r="B321" s="175" t="s">
        <v>707</v>
      </c>
      <c r="C321" s="168" t="s">
        <v>706</v>
      </c>
      <c r="D321" s="168" t="s">
        <v>705</v>
      </c>
      <c r="E321" s="177" t="s">
        <v>704</v>
      </c>
      <c r="F321" s="167" t="str">
        <f t="shared" si="4"/>
        <v>4912</v>
      </c>
    </row>
    <row r="322" spans="1:6" ht="43.2" x14ac:dyDescent="0.3">
      <c r="A322" s="174"/>
      <c r="B322" s="175" t="s">
        <v>703</v>
      </c>
      <c r="C322" s="168" t="s">
        <v>702</v>
      </c>
      <c r="D322" s="168" t="s">
        <v>701</v>
      </c>
      <c r="E322" s="177" t="s">
        <v>700</v>
      </c>
      <c r="F322" s="167" t="str">
        <f t="shared" si="4"/>
        <v>4913</v>
      </c>
    </row>
    <row r="323" spans="1:6" ht="28.8" x14ac:dyDescent="0.3">
      <c r="A323" s="174"/>
      <c r="B323" s="175" t="s">
        <v>699</v>
      </c>
      <c r="C323" s="168" t="s">
        <v>697</v>
      </c>
      <c r="D323" s="168" t="s">
        <v>698</v>
      </c>
      <c r="E323" s="168" t="s">
        <v>697</v>
      </c>
      <c r="F323" s="167" t="str">
        <f t="shared" ref="F323:F386" si="5">LEFT(B323,2)&amp;RIGHT(B323,2)</f>
        <v>4924</v>
      </c>
    </row>
    <row r="324" spans="1:6" ht="28.8" x14ac:dyDescent="0.3">
      <c r="A324" s="174"/>
      <c r="B324" s="175" t="s">
        <v>696</v>
      </c>
      <c r="C324" s="168" t="s">
        <v>694</v>
      </c>
      <c r="D324" s="168" t="s">
        <v>695</v>
      </c>
      <c r="E324" s="168" t="s">
        <v>694</v>
      </c>
      <c r="F324" s="167" t="str">
        <f t="shared" si="5"/>
        <v>4925</v>
      </c>
    </row>
    <row r="325" spans="1:6" ht="28.8" x14ac:dyDescent="0.3">
      <c r="A325" s="174"/>
      <c r="B325" s="175" t="s">
        <v>693</v>
      </c>
      <c r="C325" s="168" t="s">
        <v>692</v>
      </c>
      <c r="D325" s="168" t="s">
        <v>691</v>
      </c>
      <c r="E325" s="168" t="s">
        <v>690</v>
      </c>
      <c r="F325" s="167" t="str">
        <f t="shared" si="5"/>
        <v>4926</v>
      </c>
    </row>
    <row r="326" spans="1:6" ht="28.8" x14ac:dyDescent="0.3">
      <c r="A326" s="174"/>
      <c r="B326" s="175" t="s">
        <v>689</v>
      </c>
      <c r="C326" s="168" t="s">
        <v>687</v>
      </c>
      <c r="D326" s="168" t="s">
        <v>688</v>
      </c>
      <c r="E326" s="168" t="s">
        <v>687</v>
      </c>
      <c r="F326" s="167" t="str">
        <f t="shared" si="5"/>
        <v>4934</v>
      </c>
    </row>
    <row r="327" spans="1:6" ht="28.8" x14ac:dyDescent="0.3">
      <c r="A327" s="174"/>
      <c r="B327" s="175" t="s">
        <v>686</v>
      </c>
      <c r="C327" s="168" t="s">
        <v>685</v>
      </c>
      <c r="D327" s="168" t="s">
        <v>684</v>
      </c>
      <c r="E327" s="168" t="s">
        <v>683</v>
      </c>
      <c r="F327" s="167" t="str">
        <f t="shared" si="5"/>
        <v>4935</v>
      </c>
    </row>
    <row r="328" spans="1:6" ht="28.8" x14ac:dyDescent="0.3">
      <c r="A328" s="174"/>
      <c r="B328" s="175" t="s">
        <v>682</v>
      </c>
      <c r="C328" s="168" t="s">
        <v>681</v>
      </c>
      <c r="D328" s="168" t="s">
        <v>680</v>
      </c>
      <c r="E328" s="168" t="s">
        <v>679</v>
      </c>
      <c r="F328" s="167" t="str">
        <f t="shared" si="5"/>
        <v>4940</v>
      </c>
    </row>
    <row r="329" spans="1:6" ht="28.8" x14ac:dyDescent="0.3">
      <c r="A329" s="173"/>
      <c r="B329" s="172" t="s">
        <v>678</v>
      </c>
      <c r="C329" s="171" t="s">
        <v>677</v>
      </c>
      <c r="D329" s="171" t="s">
        <v>676</v>
      </c>
      <c r="E329" s="171" t="s">
        <v>675</v>
      </c>
      <c r="F329" s="167" t="str">
        <f t="shared" si="5"/>
        <v>4950</v>
      </c>
    </row>
    <row r="330" spans="1:6" x14ac:dyDescent="0.3">
      <c r="A330" s="174" t="s">
        <v>674</v>
      </c>
      <c r="B330" s="175" t="s">
        <v>673</v>
      </c>
      <c r="C330" s="168" t="s">
        <v>671</v>
      </c>
      <c r="D330" s="168" t="s">
        <v>672</v>
      </c>
      <c r="E330" s="168" t="s">
        <v>671</v>
      </c>
      <c r="F330" s="167" t="str">
        <f t="shared" si="5"/>
        <v>5610</v>
      </c>
    </row>
    <row r="331" spans="1:6" ht="28.8" x14ac:dyDescent="0.3">
      <c r="A331" s="174"/>
      <c r="B331" s="175" t="s">
        <v>670</v>
      </c>
      <c r="C331" s="168" t="s">
        <v>668</v>
      </c>
      <c r="D331" s="168" t="s">
        <v>669</v>
      </c>
      <c r="E331" s="168" t="s">
        <v>668</v>
      </c>
      <c r="F331" s="167" t="str">
        <f t="shared" si="5"/>
        <v>5620</v>
      </c>
    </row>
    <row r="332" spans="1:6" ht="28.8" x14ac:dyDescent="0.3">
      <c r="A332" s="174"/>
      <c r="B332" s="175" t="s">
        <v>667</v>
      </c>
      <c r="C332" s="168" t="s">
        <v>665</v>
      </c>
      <c r="D332" s="168" t="s">
        <v>666</v>
      </c>
      <c r="E332" s="168" t="s">
        <v>665</v>
      </c>
      <c r="F332" s="167" t="str">
        <f t="shared" si="5"/>
        <v>5630</v>
      </c>
    </row>
    <row r="333" spans="1:6" ht="28.8" x14ac:dyDescent="0.3">
      <c r="A333" s="174"/>
      <c r="B333" s="175" t="s">
        <v>664</v>
      </c>
      <c r="C333" s="168" t="s">
        <v>662</v>
      </c>
      <c r="D333" s="168" t="s">
        <v>663</v>
      </c>
      <c r="E333" s="168" t="s">
        <v>662</v>
      </c>
      <c r="F333" s="167" t="str">
        <f t="shared" si="5"/>
        <v>5640</v>
      </c>
    </row>
    <row r="334" spans="1:6" x14ac:dyDescent="0.3">
      <c r="A334" s="173"/>
      <c r="B334" s="172" t="s">
        <v>661</v>
      </c>
      <c r="C334" s="171" t="s">
        <v>659</v>
      </c>
      <c r="D334" s="171" t="s">
        <v>660</v>
      </c>
      <c r="E334" s="171" t="s">
        <v>659</v>
      </c>
      <c r="F334" s="167" t="str">
        <f t="shared" si="5"/>
        <v>5650</v>
      </c>
    </row>
    <row r="335" spans="1:6" ht="28.8" x14ac:dyDescent="0.3">
      <c r="A335" s="179" t="s">
        <v>658</v>
      </c>
      <c r="B335" s="178" t="s">
        <v>657</v>
      </c>
      <c r="C335" s="177" t="s">
        <v>655</v>
      </c>
      <c r="D335" s="177" t="s">
        <v>656</v>
      </c>
      <c r="E335" s="177" t="s">
        <v>655</v>
      </c>
      <c r="F335" s="167" t="str">
        <f t="shared" si="5"/>
        <v>5720</v>
      </c>
    </row>
    <row r="336" spans="1:6" ht="28.8" x14ac:dyDescent="0.3">
      <c r="A336" s="174"/>
      <c r="B336" s="175" t="s">
        <v>654</v>
      </c>
      <c r="C336" s="168" t="s">
        <v>653</v>
      </c>
      <c r="D336" s="168" t="s">
        <v>652</v>
      </c>
      <c r="E336" s="168" t="s">
        <v>651</v>
      </c>
      <c r="F336" s="167" t="str">
        <f t="shared" si="5"/>
        <v>5730</v>
      </c>
    </row>
    <row r="337" spans="1:6" ht="28.8" x14ac:dyDescent="0.3">
      <c r="A337" s="173"/>
      <c r="B337" s="172" t="s">
        <v>650</v>
      </c>
      <c r="C337" s="171" t="s">
        <v>649</v>
      </c>
      <c r="D337" s="171" t="s">
        <v>648</v>
      </c>
      <c r="E337" s="171" t="s">
        <v>647</v>
      </c>
      <c r="F337" s="167" t="str">
        <f t="shared" si="5"/>
        <v>5740</v>
      </c>
    </row>
    <row r="338" spans="1:6" ht="28.8" x14ac:dyDescent="0.3">
      <c r="A338" s="179" t="s">
        <v>646</v>
      </c>
      <c r="B338" s="178" t="s">
        <v>645</v>
      </c>
      <c r="C338" s="177" t="s">
        <v>644</v>
      </c>
      <c r="D338" s="177" t="s">
        <v>643</v>
      </c>
      <c r="E338" s="177" t="s">
        <v>642</v>
      </c>
      <c r="F338" s="167" t="str">
        <f t="shared" si="5"/>
        <v>5810</v>
      </c>
    </row>
    <row r="339" spans="1:6" x14ac:dyDescent="0.3">
      <c r="A339" s="173"/>
      <c r="B339" s="172" t="s">
        <v>641</v>
      </c>
      <c r="C339" s="171" t="s">
        <v>639</v>
      </c>
      <c r="D339" s="171" t="s">
        <v>640</v>
      </c>
      <c r="E339" s="171" t="s">
        <v>639</v>
      </c>
      <c r="F339" s="167" t="str">
        <f t="shared" si="5"/>
        <v>5820</v>
      </c>
    </row>
    <row r="340" spans="1:6" ht="43.2" x14ac:dyDescent="0.3">
      <c r="A340" s="179" t="s">
        <v>638</v>
      </c>
      <c r="B340" s="178" t="s">
        <v>637</v>
      </c>
      <c r="C340" s="177" t="s">
        <v>636</v>
      </c>
      <c r="D340" s="177" t="s">
        <v>635</v>
      </c>
      <c r="E340" s="177" t="s">
        <v>634</v>
      </c>
      <c r="F340" s="167" t="str">
        <f t="shared" si="5"/>
        <v>5911</v>
      </c>
    </row>
    <row r="341" spans="1:6" ht="28.8" x14ac:dyDescent="0.3">
      <c r="A341" s="174"/>
      <c r="B341" s="175" t="s">
        <v>633</v>
      </c>
      <c r="C341" s="168" t="s">
        <v>632</v>
      </c>
      <c r="D341" s="168" t="s">
        <v>631</v>
      </c>
      <c r="E341" s="168" t="s">
        <v>630</v>
      </c>
      <c r="F341" s="167" t="str">
        <f t="shared" si="5"/>
        <v>5912</v>
      </c>
    </row>
    <row r="342" spans="1:6" ht="43.2" x14ac:dyDescent="0.3">
      <c r="A342" s="174"/>
      <c r="B342" s="175" t="s">
        <v>629</v>
      </c>
      <c r="C342" s="168" t="s">
        <v>628</v>
      </c>
      <c r="D342" s="168" t="s">
        <v>627</v>
      </c>
      <c r="E342" s="168" t="s">
        <v>626</v>
      </c>
      <c r="F342" s="167" t="str">
        <f t="shared" si="5"/>
        <v>5921</v>
      </c>
    </row>
    <row r="343" spans="1:6" ht="43.2" x14ac:dyDescent="0.3">
      <c r="A343" s="174"/>
      <c r="B343" s="175" t="s">
        <v>625</v>
      </c>
      <c r="C343" s="168" t="s">
        <v>624</v>
      </c>
      <c r="D343" s="168" t="s">
        <v>623</v>
      </c>
      <c r="E343" s="168" t="s">
        <v>622</v>
      </c>
      <c r="F343" s="167" t="str">
        <f t="shared" si="5"/>
        <v>5922</v>
      </c>
    </row>
    <row r="344" spans="1:6" ht="43.2" x14ac:dyDescent="0.3">
      <c r="A344" s="174"/>
      <c r="B344" s="175" t="s">
        <v>621</v>
      </c>
      <c r="C344" s="168" t="s">
        <v>620</v>
      </c>
      <c r="D344" s="168" t="s">
        <v>619</v>
      </c>
      <c r="E344" s="168" t="s">
        <v>618</v>
      </c>
      <c r="F344" s="167" t="str">
        <f t="shared" si="5"/>
        <v>5930</v>
      </c>
    </row>
    <row r="345" spans="1:6" ht="57.6" x14ac:dyDescent="0.3">
      <c r="A345" s="174"/>
      <c r="B345" s="175" t="s">
        <v>617</v>
      </c>
      <c r="C345" s="168" t="s">
        <v>616</v>
      </c>
      <c r="D345" s="168" t="s">
        <v>615</v>
      </c>
      <c r="E345" s="168" t="s">
        <v>614</v>
      </c>
      <c r="F345" s="167" t="str">
        <f t="shared" si="5"/>
        <v>5941</v>
      </c>
    </row>
    <row r="346" spans="1:6" ht="43.2" x14ac:dyDescent="0.3">
      <c r="A346" s="174"/>
      <c r="B346" s="175" t="s">
        <v>613</v>
      </c>
      <c r="C346" s="168" t="s">
        <v>612</v>
      </c>
      <c r="D346" s="168" t="s">
        <v>611</v>
      </c>
      <c r="E346" s="168" t="s">
        <v>610</v>
      </c>
      <c r="F346" s="167" t="str">
        <f t="shared" si="5"/>
        <v>5942</v>
      </c>
    </row>
    <row r="347" spans="1:6" ht="57.6" x14ac:dyDescent="0.3">
      <c r="A347" s="174"/>
      <c r="B347" s="175" t="s">
        <v>609</v>
      </c>
      <c r="C347" s="168" t="s">
        <v>608</v>
      </c>
      <c r="D347" s="168" t="s">
        <v>607</v>
      </c>
      <c r="E347" s="168" t="s">
        <v>606</v>
      </c>
      <c r="F347" s="167" t="str">
        <f t="shared" si="5"/>
        <v>5951</v>
      </c>
    </row>
    <row r="348" spans="1:6" ht="43.2" x14ac:dyDescent="0.3">
      <c r="A348" s="174"/>
      <c r="B348" s="175" t="s">
        <v>605</v>
      </c>
      <c r="C348" s="168" t="s">
        <v>604</v>
      </c>
      <c r="D348" s="168" t="s">
        <v>603</v>
      </c>
      <c r="E348" s="168" t="s">
        <v>602</v>
      </c>
      <c r="F348" s="167" t="str">
        <f t="shared" si="5"/>
        <v>5952</v>
      </c>
    </row>
    <row r="349" spans="1:6" ht="57.6" x14ac:dyDescent="0.3">
      <c r="A349" s="173"/>
      <c r="B349" s="172" t="s">
        <v>601</v>
      </c>
      <c r="C349" s="171" t="s">
        <v>600</v>
      </c>
      <c r="D349" s="171" t="s">
        <v>599</v>
      </c>
      <c r="E349" s="171" t="s">
        <v>598</v>
      </c>
      <c r="F349" s="167" t="str">
        <f t="shared" si="5"/>
        <v>5960</v>
      </c>
    </row>
    <row r="350" spans="1:6" ht="43.2" x14ac:dyDescent="0.3">
      <c r="A350" s="174" t="s">
        <v>597</v>
      </c>
      <c r="B350" s="175" t="s">
        <v>596</v>
      </c>
      <c r="C350" s="168" t="s">
        <v>595</v>
      </c>
      <c r="D350" s="168" t="s">
        <v>594</v>
      </c>
      <c r="E350" s="168" t="s">
        <v>593</v>
      </c>
      <c r="F350" s="167" t="str">
        <f t="shared" si="5"/>
        <v>6611</v>
      </c>
    </row>
    <row r="351" spans="1:6" ht="28.8" x14ac:dyDescent="0.3">
      <c r="A351" s="174"/>
      <c r="B351" s="175" t="s">
        <v>592</v>
      </c>
      <c r="C351" s="168" t="s">
        <v>591</v>
      </c>
      <c r="D351" s="168" t="s">
        <v>590</v>
      </c>
      <c r="E351" s="168" t="s">
        <v>589</v>
      </c>
      <c r="F351" s="167" t="str">
        <f t="shared" si="5"/>
        <v>6612</v>
      </c>
    </row>
    <row r="352" spans="1:6" ht="43.2" x14ac:dyDescent="0.3">
      <c r="A352" s="174"/>
      <c r="B352" s="175" t="s">
        <v>588</v>
      </c>
      <c r="C352" s="168" t="s">
        <v>587</v>
      </c>
      <c r="D352" s="168" t="s">
        <v>586</v>
      </c>
      <c r="E352" s="168" t="s">
        <v>585</v>
      </c>
      <c r="F352" s="167" t="str">
        <f t="shared" si="5"/>
        <v>6621</v>
      </c>
    </row>
    <row r="353" spans="1:6" ht="28.8" x14ac:dyDescent="0.3">
      <c r="A353" s="174"/>
      <c r="B353" s="175" t="s">
        <v>584</v>
      </c>
      <c r="C353" s="168" t="s">
        <v>583</v>
      </c>
      <c r="D353" s="168" t="s">
        <v>582</v>
      </c>
      <c r="E353" s="168" t="s">
        <v>581</v>
      </c>
      <c r="F353" s="167" t="str">
        <f t="shared" si="5"/>
        <v>6622</v>
      </c>
    </row>
    <row r="354" spans="1:6" ht="57.6" x14ac:dyDescent="0.3">
      <c r="A354" s="174"/>
      <c r="B354" s="175" t="s">
        <v>580</v>
      </c>
      <c r="C354" s="168" t="s">
        <v>579</v>
      </c>
      <c r="D354" s="168" t="s">
        <v>578</v>
      </c>
      <c r="E354" s="168" t="s">
        <v>577</v>
      </c>
      <c r="F354" s="167" t="str">
        <f t="shared" si="5"/>
        <v>6631</v>
      </c>
    </row>
    <row r="355" spans="1:6" ht="43.2" x14ac:dyDescent="0.3">
      <c r="A355" s="174"/>
      <c r="B355" s="175" t="s">
        <v>576</v>
      </c>
      <c r="C355" s="168" t="s">
        <v>575</v>
      </c>
      <c r="D355" s="168" t="s">
        <v>574</v>
      </c>
      <c r="E355" s="168" t="s">
        <v>573</v>
      </c>
      <c r="F355" s="167" t="str">
        <f t="shared" si="5"/>
        <v>6632</v>
      </c>
    </row>
    <row r="356" spans="1:6" ht="43.2" x14ac:dyDescent="0.3">
      <c r="A356" s="174"/>
      <c r="B356" s="175" t="s">
        <v>572</v>
      </c>
      <c r="C356" s="168" t="s">
        <v>571</v>
      </c>
      <c r="D356" s="168" t="s">
        <v>570</v>
      </c>
      <c r="E356" s="168" t="s">
        <v>569</v>
      </c>
      <c r="F356" s="167" t="str">
        <f t="shared" si="5"/>
        <v>6641</v>
      </c>
    </row>
    <row r="357" spans="1:6" ht="43.2" x14ac:dyDescent="0.3">
      <c r="A357" s="174"/>
      <c r="B357" s="175" t="s">
        <v>568</v>
      </c>
      <c r="C357" s="168" t="s">
        <v>567</v>
      </c>
      <c r="D357" s="168" t="s">
        <v>566</v>
      </c>
      <c r="E357" s="168" t="s">
        <v>565</v>
      </c>
      <c r="F357" s="167" t="str">
        <f t="shared" si="5"/>
        <v>6642</v>
      </c>
    </row>
    <row r="358" spans="1:6" ht="57.6" x14ac:dyDescent="0.3">
      <c r="A358" s="174"/>
      <c r="B358" s="175" t="s">
        <v>564</v>
      </c>
      <c r="C358" s="168" t="s">
        <v>563</v>
      </c>
      <c r="D358" s="168" t="s">
        <v>562</v>
      </c>
      <c r="E358" s="168" t="s">
        <v>561</v>
      </c>
      <c r="F358" s="167" t="str">
        <f t="shared" si="5"/>
        <v>6651</v>
      </c>
    </row>
    <row r="359" spans="1:6" ht="43.2" x14ac:dyDescent="0.3">
      <c r="A359" s="174"/>
      <c r="B359" s="175" t="s">
        <v>560</v>
      </c>
      <c r="C359" s="168" t="s">
        <v>559</v>
      </c>
      <c r="D359" s="168" t="s">
        <v>558</v>
      </c>
      <c r="E359" s="168" t="s">
        <v>557</v>
      </c>
      <c r="F359" s="167" t="str">
        <f t="shared" si="5"/>
        <v>6652</v>
      </c>
    </row>
    <row r="360" spans="1:6" ht="43.2" x14ac:dyDescent="0.3">
      <c r="A360" s="174"/>
      <c r="B360" s="175" t="s">
        <v>556</v>
      </c>
      <c r="C360" s="168" t="s">
        <v>555</v>
      </c>
      <c r="D360" s="168" t="s">
        <v>554</v>
      </c>
      <c r="E360" s="168" t="s">
        <v>553</v>
      </c>
      <c r="F360" s="167" t="str">
        <f t="shared" si="5"/>
        <v>6661</v>
      </c>
    </row>
    <row r="361" spans="1:6" ht="28.8" x14ac:dyDescent="0.3">
      <c r="A361" s="174"/>
      <c r="B361" s="175" t="s">
        <v>552</v>
      </c>
      <c r="C361" s="168" t="s">
        <v>551</v>
      </c>
      <c r="D361" s="168" t="s">
        <v>550</v>
      </c>
      <c r="E361" s="168" t="s">
        <v>549</v>
      </c>
      <c r="F361" s="167" t="str">
        <f t="shared" si="5"/>
        <v>6662</v>
      </c>
    </row>
    <row r="362" spans="1:6" ht="43.2" x14ac:dyDescent="0.3">
      <c r="A362" s="174"/>
      <c r="B362" s="175" t="s">
        <v>548</v>
      </c>
      <c r="C362" s="168" t="s">
        <v>547</v>
      </c>
      <c r="D362" s="168" t="s">
        <v>546</v>
      </c>
      <c r="E362" s="168" t="s">
        <v>545</v>
      </c>
      <c r="F362" s="167" t="str">
        <f t="shared" si="5"/>
        <v>6671</v>
      </c>
    </row>
    <row r="363" spans="1:6" ht="28.8" x14ac:dyDescent="0.3">
      <c r="A363" s="174"/>
      <c r="B363" s="175" t="s">
        <v>544</v>
      </c>
      <c r="C363" s="168" t="s">
        <v>543</v>
      </c>
      <c r="D363" s="168" t="s">
        <v>542</v>
      </c>
      <c r="E363" s="168" t="s">
        <v>541</v>
      </c>
      <c r="F363" s="167" t="str">
        <f t="shared" si="5"/>
        <v>6672</v>
      </c>
    </row>
    <row r="364" spans="1:6" ht="28.8" x14ac:dyDescent="0.3">
      <c r="A364" s="173" t="s">
        <v>540</v>
      </c>
      <c r="B364" s="172" t="s">
        <v>539</v>
      </c>
      <c r="C364" s="171" t="s">
        <v>538</v>
      </c>
      <c r="D364" s="171" t="s">
        <v>537</v>
      </c>
      <c r="E364" s="171" t="s">
        <v>536</v>
      </c>
      <c r="F364" s="167" t="str">
        <f t="shared" si="5"/>
        <v>6700</v>
      </c>
    </row>
    <row r="365" spans="1:6" ht="28.8" x14ac:dyDescent="0.3">
      <c r="A365" s="174" t="s">
        <v>535</v>
      </c>
      <c r="B365" s="175" t="s">
        <v>534</v>
      </c>
      <c r="C365" s="168" t="s">
        <v>533</v>
      </c>
      <c r="D365" s="168" t="s">
        <v>532</v>
      </c>
      <c r="E365" s="168" t="s">
        <v>531</v>
      </c>
      <c r="F365" s="167" t="str">
        <f t="shared" si="5"/>
        <v>6811</v>
      </c>
    </row>
    <row r="366" spans="1:6" ht="28.8" x14ac:dyDescent="0.3">
      <c r="A366" s="174"/>
      <c r="B366" s="175" t="s">
        <v>530</v>
      </c>
      <c r="C366" s="168" t="s">
        <v>528</v>
      </c>
      <c r="D366" s="168" t="s">
        <v>529</v>
      </c>
      <c r="E366" s="168" t="s">
        <v>528</v>
      </c>
      <c r="F366" s="167" t="str">
        <f t="shared" si="5"/>
        <v>6812</v>
      </c>
    </row>
    <row r="367" spans="1:6" ht="28.8" x14ac:dyDescent="0.3">
      <c r="A367" s="174"/>
      <c r="B367" s="175" t="s">
        <v>527</v>
      </c>
      <c r="C367" s="168" t="s">
        <v>526</v>
      </c>
      <c r="D367" s="168" t="s">
        <v>525</v>
      </c>
      <c r="E367" s="168" t="s">
        <v>524</v>
      </c>
      <c r="F367" s="167" t="str">
        <f t="shared" si="5"/>
        <v>6821</v>
      </c>
    </row>
    <row r="368" spans="1:6" ht="28.8" x14ac:dyDescent="0.3">
      <c r="A368" s="174"/>
      <c r="B368" s="175" t="s">
        <v>523</v>
      </c>
      <c r="C368" s="168" t="s">
        <v>521</v>
      </c>
      <c r="D368" s="168" t="s">
        <v>522</v>
      </c>
      <c r="E368" s="168" t="s">
        <v>521</v>
      </c>
      <c r="F368" s="167" t="str">
        <f t="shared" si="5"/>
        <v>6822</v>
      </c>
    </row>
    <row r="369" spans="1:6" ht="43.2" x14ac:dyDescent="0.3">
      <c r="A369" s="174"/>
      <c r="B369" s="175" t="s">
        <v>520</v>
      </c>
      <c r="C369" s="168" t="s">
        <v>519</v>
      </c>
      <c r="D369" s="168" t="s">
        <v>518</v>
      </c>
      <c r="E369" s="168" t="s">
        <v>517</v>
      </c>
      <c r="F369" s="167" t="str">
        <f t="shared" si="5"/>
        <v>6841</v>
      </c>
    </row>
    <row r="370" spans="1:6" ht="28.8" x14ac:dyDescent="0.3">
      <c r="A370" s="174"/>
      <c r="B370" s="175" t="s">
        <v>516</v>
      </c>
      <c r="C370" s="168" t="s">
        <v>515</v>
      </c>
      <c r="D370" s="168" t="s">
        <v>514</v>
      </c>
      <c r="E370" s="168" t="s">
        <v>513</v>
      </c>
      <c r="F370" s="167" t="str">
        <f t="shared" si="5"/>
        <v>6842</v>
      </c>
    </row>
    <row r="371" spans="1:6" ht="28.8" x14ac:dyDescent="0.3">
      <c r="A371" s="174"/>
      <c r="B371" s="175" t="s">
        <v>512</v>
      </c>
      <c r="C371" s="168" t="s">
        <v>510</v>
      </c>
      <c r="D371" s="168" t="s">
        <v>511</v>
      </c>
      <c r="E371" s="168" t="s">
        <v>510</v>
      </c>
      <c r="F371" s="167" t="str">
        <f t="shared" si="5"/>
        <v>6851</v>
      </c>
    </row>
    <row r="372" spans="1:6" x14ac:dyDescent="0.3">
      <c r="A372" s="174"/>
      <c r="B372" s="175" t="s">
        <v>509</v>
      </c>
      <c r="C372" s="168" t="s">
        <v>507</v>
      </c>
      <c r="D372" s="168" t="s">
        <v>508</v>
      </c>
      <c r="E372" s="168" t="s">
        <v>507</v>
      </c>
      <c r="F372" s="167" t="str">
        <f t="shared" si="5"/>
        <v>6852</v>
      </c>
    </row>
    <row r="373" spans="1:6" ht="28.8" x14ac:dyDescent="0.3">
      <c r="A373" s="174"/>
      <c r="B373" s="175" t="s">
        <v>506</v>
      </c>
      <c r="C373" s="168" t="s">
        <v>505</v>
      </c>
      <c r="D373" s="168" t="s">
        <v>504</v>
      </c>
      <c r="E373" s="168" t="s">
        <v>503</v>
      </c>
      <c r="F373" s="167" t="str">
        <f t="shared" si="5"/>
        <v>6853</v>
      </c>
    </row>
    <row r="374" spans="1:6" ht="28.8" x14ac:dyDescent="0.3">
      <c r="A374" s="174"/>
      <c r="B374" s="175" t="s">
        <v>502</v>
      </c>
      <c r="C374" s="168" t="s">
        <v>500</v>
      </c>
      <c r="D374" s="168" t="s">
        <v>501</v>
      </c>
      <c r="E374" s="168" t="s">
        <v>500</v>
      </c>
      <c r="F374" s="167" t="str">
        <f t="shared" si="5"/>
        <v>6854</v>
      </c>
    </row>
    <row r="375" spans="1:6" ht="28.8" x14ac:dyDescent="0.3">
      <c r="A375" s="173"/>
      <c r="B375" s="172" t="s">
        <v>499</v>
      </c>
      <c r="C375" s="171" t="s">
        <v>497</v>
      </c>
      <c r="D375" s="171" t="s">
        <v>498</v>
      </c>
      <c r="E375" s="171" t="s">
        <v>497</v>
      </c>
      <c r="F375" s="167" t="str">
        <f t="shared" si="5"/>
        <v>6859</v>
      </c>
    </row>
    <row r="376" spans="1:6" ht="43.2" x14ac:dyDescent="0.3">
      <c r="A376" s="174" t="s">
        <v>496</v>
      </c>
      <c r="B376" s="175" t="s">
        <v>495</v>
      </c>
      <c r="C376" s="168" t="s">
        <v>494</v>
      </c>
      <c r="D376" s="168" t="s">
        <v>493</v>
      </c>
      <c r="E376" s="168" t="s">
        <v>492</v>
      </c>
      <c r="F376" s="167" t="str">
        <f t="shared" si="5"/>
        <v>6911</v>
      </c>
    </row>
    <row r="377" spans="1:6" ht="43.2" x14ac:dyDescent="0.3">
      <c r="A377" s="174"/>
      <c r="B377" s="175" t="s">
        <v>491</v>
      </c>
      <c r="C377" s="168" t="s">
        <v>490</v>
      </c>
      <c r="D377" s="168" t="s">
        <v>489</v>
      </c>
      <c r="E377" s="168" t="s">
        <v>488</v>
      </c>
      <c r="F377" s="167" t="str">
        <f t="shared" si="5"/>
        <v>6912</v>
      </c>
    </row>
    <row r="378" spans="1:6" ht="43.2" x14ac:dyDescent="0.3">
      <c r="A378" s="174"/>
      <c r="B378" s="175" t="s">
        <v>487</v>
      </c>
      <c r="C378" s="168" t="s">
        <v>486</v>
      </c>
      <c r="D378" s="168" t="s">
        <v>485</v>
      </c>
      <c r="E378" s="168" t="s">
        <v>484</v>
      </c>
      <c r="F378" s="167" t="str">
        <f t="shared" si="5"/>
        <v>6913</v>
      </c>
    </row>
    <row r="379" spans="1:6" ht="28.8" x14ac:dyDescent="0.3">
      <c r="A379" s="174"/>
      <c r="B379" s="175" t="s">
        <v>483</v>
      </c>
      <c r="C379" s="168" t="s">
        <v>481</v>
      </c>
      <c r="D379" s="168" t="s">
        <v>482</v>
      </c>
      <c r="E379" s="168" t="s">
        <v>481</v>
      </c>
      <c r="F379" s="167" t="str">
        <f t="shared" si="5"/>
        <v>6924</v>
      </c>
    </row>
    <row r="380" spans="1:6" ht="28.8" x14ac:dyDescent="0.3">
      <c r="A380" s="174"/>
      <c r="B380" s="175" t="s">
        <v>480</v>
      </c>
      <c r="C380" s="168" t="s">
        <v>478</v>
      </c>
      <c r="D380" s="168" t="s">
        <v>479</v>
      </c>
      <c r="E380" s="168" t="s">
        <v>478</v>
      </c>
      <c r="F380" s="167" t="str">
        <f t="shared" si="5"/>
        <v>6925</v>
      </c>
    </row>
    <row r="381" spans="1:6" ht="28.8" x14ac:dyDescent="0.3">
      <c r="A381" s="174"/>
      <c r="B381" s="175" t="s">
        <v>477</v>
      </c>
      <c r="C381" s="168" t="s">
        <v>476</v>
      </c>
      <c r="D381" s="168" t="s">
        <v>475</v>
      </c>
      <c r="E381" s="168" t="s">
        <v>474</v>
      </c>
      <c r="F381" s="167" t="str">
        <f t="shared" si="5"/>
        <v>6926</v>
      </c>
    </row>
    <row r="382" spans="1:6" ht="28.8" x14ac:dyDescent="0.3">
      <c r="A382" s="174"/>
      <c r="B382" s="175" t="s">
        <v>473</v>
      </c>
      <c r="C382" s="168" t="s">
        <v>471</v>
      </c>
      <c r="D382" s="168" t="s">
        <v>472</v>
      </c>
      <c r="E382" s="168" t="s">
        <v>471</v>
      </c>
      <c r="F382" s="167" t="str">
        <f t="shared" si="5"/>
        <v>6934</v>
      </c>
    </row>
    <row r="383" spans="1:6" ht="28.8" x14ac:dyDescent="0.3">
      <c r="A383" s="174"/>
      <c r="B383" s="175" t="s">
        <v>470</v>
      </c>
      <c r="C383" s="168" t="s">
        <v>469</v>
      </c>
      <c r="D383" s="168" t="s">
        <v>468</v>
      </c>
      <c r="E383" s="168" t="s">
        <v>467</v>
      </c>
      <c r="F383" s="167" t="str">
        <f t="shared" si="5"/>
        <v>6935</v>
      </c>
    </row>
    <row r="384" spans="1:6" ht="28.8" x14ac:dyDescent="0.3">
      <c r="A384" s="174"/>
      <c r="B384" s="175" t="s">
        <v>466</v>
      </c>
      <c r="C384" s="168" t="s">
        <v>465</v>
      </c>
      <c r="D384" s="168" t="s">
        <v>464</v>
      </c>
      <c r="E384" s="168" t="s">
        <v>463</v>
      </c>
      <c r="F384" s="167" t="str">
        <f t="shared" si="5"/>
        <v>6940</v>
      </c>
    </row>
    <row r="385" spans="1:6" ht="28.8" x14ac:dyDescent="0.3">
      <c r="A385" s="173"/>
      <c r="B385" s="172" t="s">
        <v>462</v>
      </c>
      <c r="C385" s="171" t="s">
        <v>461</v>
      </c>
      <c r="D385" s="171" t="s">
        <v>460</v>
      </c>
      <c r="E385" s="171" t="s">
        <v>459</v>
      </c>
      <c r="F385" s="167" t="str">
        <f t="shared" si="5"/>
        <v>6950</v>
      </c>
    </row>
    <row r="386" spans="1:6" ht="43.2" x14ac:dyDescent="0.3">
      <c r="A386" s="174" t="s">
        <v>458</v>
      </c>
      <c r="B386" s="175" t="s">
        <v>457</v>
      </c>
      <c r="C386" s="168" t="s">
        <v>456</v>
      </c>
      <c r="D386" s="168" t="s">
        <v>455</v>
      </c>
      <c r="E386" s="168" t="s">
        <v>454</v>
      </c>
      <c r="F386" s="167" t="str">
        <f t="shared" si="5"/>
        <v>7611</v>
      </c>
    </row>
    <row r="387" spans="1:6" ht="43.2" x14ac:dyDescent="0.3">
      <c r="A387" s="174"/>
      <c r="B387" s="175" t="s">
        <v>453</v>
      </c>
      <c r="C387" s="168" t="s">
        <v>452</v>
      </c>
      <c r="D387" s="168" t="s">
        <v>451</v>
      </c>
      <c r="E387" s="168" t="s">
        <v>450</v>
      </c>
      <c r="F387" s="167" t="str">
        <f t="shared" ref="F387:F450" si="6">LEFT(B387,2)&amp;RIGHT(B387,2)</f>
        <v>7612</v>
      </c>
    </row>
    <row r="388" spans="1:6" ht="57.6" x14ac:dyDescent="0.3">
      <c r="A388" s="174"/>
      <c r="B388" s="175" t="s">
        <v>449</v>
      </c>
      <c r="C388" s="168" t="s">
        <v>448</v>
      </c>
      <c r="D388" s="168" t="s">
        <v>447</v>
      </c>
      <c r="E388" s="168" t="s">
        <v>446</v>
      </c>
      <c r="F388" s="167" t="str">
        <f t="shared" si="6"/>
        <v>7621</v>
      </c>
    </row>
    <row r="389" spans="1:6" ht="72" x14ac:dyDescent="0.3">
      <c r="A389" s="174"/>
      <c r="B389" s="175" t="s">
        <v>445</v>
      </c>
      <c r="C389" s="168" t="s">
        <v>444</v>
      </c>
      <c r="D389" s="168" t="s">
        <v>443</v>
      </c>
      <c r="E389" s="168" t="s">
        <v>442</v>
      </c>
      <c r="F389" s="167" t="str">
        <f t="shared" si="6"/>
        <v>7622</v>
      </c>
    </row>
    <row r="390" spans="1:6" ht="43.2" x14ac:dyDescent="0.3">
      <c r="A390" s="174"/>
      <c r="B390" s="175" t="s">
        <v>441</v>
      </c>
      <c r="C390" s="168" t="s">
        <v>440</v>
      </c>
      <c r="D390" s="168" t="s">
        <v>439</v>
      </c>
      <c r="E390" s="168" t="s">
        <v>438</v>
      </c>
      <c r="F390" s="167" t="str">
        <f t="shared" si="6"/>
        <v>7631</v>
      </c>
    </row>
    <row r="391" spans="1:6" ht="43.2" x14ac:dyDescent="0.3">
      <c r="A391" s="173"/>
      <c r="B391" s="172" t="s">
        <v>437</v>
      </c>
      <c r="C391" s="171" t="s">
        <v>436</v>
      </c>
      <c r="D391" s="171" t="s">
        <v>435</v>
      </c>
      <c r="E391" s="171" t="s">
        <v>434</v>
      </c>
      <c r="F391" s="167" t="str">
        <f t="shared" si="6"/>
        <v>7632</v>
      </c>
    </row>
    <row r="392" spans="1:6" x14ac:dyDescent="0.3">
      <c r="A392" s="174" t="s">
        <v>433</v>
      </c>
      <c r="B392" s="175" t="s">
        <v>432</v>
      </c>
      <c r="C392" s="168" t="s">
        <v>430</v>
      </c>
      <c r="D392" s="168" t="s">
        <v>431</v>
      </c>
      <c r="E392" s="168" t="s">
        <v>430</v>
      </c>
      <c r="F392" s="167" t="str">
        <f t="shared" si="6"/>
        <v>7710</v>
      </c>
    </row>
    <row r="393" spans="1:6" ht="43.2" x14ac:dyDescent="0.3">
      <c r="A393" s="174"/>
      <c r="B393" s="175" t="s">
        <v>429</v>
      </c>
      <c r="C393" s="168" t="s">
        <v>428</v>
      </c>
      <c r="D393" s="168" t="s">
        <v>427</v>
      </c>
      <c r="E393" s="168" t="s">
        <v>426</v>
      </c>
      <c r="F393" s="167" t="str">
        <f t="shared" si="6"/>
        <v>7720</v>
      </c>
    </row>
    <row r="394" spans="1:6" ht="28.8" x14ac:dyDescent="0.3">
      <c r="A394" s="174"/>
      <c r="B394" s="175" t="s">
        <v>425</v>
      </c>
      <c r="C394" s="168" t="s">
        <v>424</v>
      </c>
      <c r="D394" s="168" t="s">
        <v>423</v>
      </c>
      <c r="E394" s="168" t="s">
        <v>422</v>
      </c>
      <c r="F394" s="167" t="str">
        <f t="shared" si="6"/>
        <v>7730</v>
      </c>
    </row>
    <row r="395" spans="1:6" x14ac:dyDescent="0.3">
      <c r="A395" s="174"/>
      <c r="B395" s="175" t="s">
        <v>421</v>
      </c>
      <c r="C395" s="168" t="s">
        <v>419</v>
      </c>
      <c r="D395" s="168" t="s">
        <v>420</v>
      </c>
      <c r="E395" s="168" t="s">
        <v>419</v>
      </c>
      <c r="F395" s="167" t="str">
        <f t="shared" si="6"/>
        <v>7740</v>
      </c>
    </row>
    <row r="396" spans="1:6" ht="28.8" x14ac:dyDescent="0.3">
      <c r="A396" s="174"/>
      <c r="B396" s="175" t="s">
        <v>418</v>
      </c>
      <c r="C396" s="168" t="s">
        <v>416</v>
      </c>
      <c r="D396" s="168" t="s">
        <v>417</v>
      </c>
      <c r="E396" s="168" t="s">
        <v>416</v>
      </c>
      <c r="F396" s="167" t="str">
        <f t="shared" si="6"/>
        <v>7750</v>
      </c>
    </row>
    <row r="397" spans="1:6" x14ac:dyDescent="0.3">
      <c r="A397" s="174"/>
      <c r="B397" s="175" t="s">
        <v>415</v>
      </c>
      <c r="C397" s="168" t="s">
        <v>413</v>
      </c>
      <c r="D397" s="168" t="s">
        <v>414</v>
      </c>
      <c r="E397" s="168" t="s">
        <v>413</v>
      </c>
      <c r="F397" s="167" t="str">
        <f t="shared" si="6"/>
        <v>7770</v>
      </c>
    </row>
    <row r="398" spans="1:6" ht="28.8" x14ac:dyDescent="0.3">
      <c r="A398" s="173"/>
      <c r="B398" s="172" t="s">
        <v>412</v>
      </c>
      <c r="C398" s="171" t="s">
        <v>410</v>
      </c>
      <c r="D398" s="171" t="s">
        <v>411</v>
      </c>
      <c r="E398" s="171" t="s">
        <v>410</v>
      </c>
      <c r="F398" s="167" t="str">
        <f t="shared" si="6"/>
        <v>7780</v>
      </c>
    </row>
    <row r="399" spans="1:6" x14ac:dyDescent="0.3">
      <c r="A399" s="173" t="s">
        <v>409</v>
      </c>
      <c r="B399" s="172" t="s">
        <v>408</v>
      </c>
      <c r="C399" s="171" t="s">
        <v>407</v>
      </c>
      <c r="D399" s="171" t="s">
        <v>407</v>
      </c>
      <c r="E399" s="171" t="s">
        <v>407</v>
      </c>
      <c r="F399" s="167" t="str">
        <f t="shared" si="6"/>
        <v>7800</v>
      </c>
    </row>
    <row r="400" spans="1:6" ht="28.8" x14ac:dyDescent="0.3">
      <c r="A400" s="174" t="s">
        <v>406</v>
      </c>
      <c r="B400" s="175" t="s">
        <v>405</v>
      </c>
      <c r="C400" s="168" t="s">
        <v>403</v>
      </c>
      <c r="D400" s="168" t="s">
        <v>404</v>
      </c>
      <c r="E400" s="168" t="s">
        <v>403</v>
      </c>
      <c r="F400" s="167" t="str">
        <f t="shared" si="6"/>
        <v>8610</v>
      </c>
    </row>
    <row r="401" spans="1:6" ht="28.8" x14ac:dyDescent="0.3">
      <c r="A401" s="174"/>
      <c r="B401" s="175" t="s">
        <v>402</v>
      </c>
      <c r="C401" s="168" t="s">
        <v>401</v>
      </c>
      <c r="D401" s="168" t="s">
        <v>400</v>
      </c>
      <c r="E401" s="168" t="s">
        <v>399</v>
      </c>
      <c r="F401" s="167" t="str">
        <f t="shared" si="6"/>
        <v>8620</v>
      </c>
    </row>
    <row r="402" spans="1:6" ht="28.8" x14ac:dyDescent="0.3">
      <c r="A402" s="174"/>
      <c r="B402" s="175" t="s">
        <v>398</v>
      </c>
      <c r="C402" s="168" t="s">
        <v>397</v>
      </c>
      <c r="D402" s="168" t="s">
        <v>396</v>
      </c>
      <c r="E402" s="168" t="s">
        <v>395</v>
      </c>
      <c r="F402" s="167" t="str">
        <f t="shared" si="6"/>
        <v>8630</v>
      </c>
    </row>
    <row r="403" spans="1:6" ht="28.8" x14ac:dyDescent="0.3">
      <c r="A403" s="174"/>
      <c r="B403" s="175" t="s">
        <v>394</v>
      </c>
      <c r="C403" s="168" t="s">
        <v>393</v>
      </c>
      <c r="D403" s="168" t="s">
        <v>392</v>
      </c>
      <c r="E403" s="168" t="s">
        <v>391</v>
      </c>
      <c r="F403" s="167" t="str">
        <f t="shared" si="6"/>
        <v>8640</v>
      </c>
    </row>
    <row r="404" spans="1:6" ht="28.8" x14ac:dyDescent="0.3">
      <c r="A404" s="174"/>
      <c r="B404" s="175" t="s">
        <v>390</v>
      </c>
      <c r="C404" s="168" t="s">
        <v>389</v>
      </c>
      <c r="D404" s="168" t="s">
        <v>388</v>
      </c>
      <c r="E404" s="168" t="s">
        <v>387</v>
      </c>
      <c r="F404" s="167" t="str">
        <f t="shared" si="6"/>
        <v>8650</v>
      </c>
    </row>
    <row r="405" spans="1:6" ht="28.8" x14ac:dyDescent="0.3">
      <c r="A405" s="174"/>
      <c r="B405" s="175" t="s">
        <v>386</v>
      </c>
      <c r="C405" s="168" t="s">
        <v>385</v>
      </c>
      <c r="D405" s="168" t="s">
        <v>384</v>
      </c>
      <c r="E405" s="168" t="s">
        <v>383</v>
      </c>
      <c r="F405" s="167" t="str">
        <f t="shared" si="6"/>
        <v>8660</v>
      </c>
    </row>
    <row r="406" spans="1:6" x14ac:dyDescent="0.3">
      <c r="A406" s="174"/>
      <c r="B406" s="175" t="s">
        <v>382</v>
      </c>
      <c r="C406" s="168" t="s">
        <v>380</v>
      </c>
      <c r="D406" s="168" t="s">
        <v>381</v>
      </c>
      <c r="E406" s="168" t="s">
        <v>380</v>
      </c>
      <c r="F406" s="167" t="str">
        <f t="shared" si="6"/>
        <v>8670</v>
      </c>
    </row>
    <row r="407" spans="1:6" ht="43.2" x14ac:dyDescent="0.3">
      <c r="A407" s="173"/>
      <c r="B407" s="176" t="s">
        <v>379</v>
      </c>
      <c r="C407" s="171" t="s">
        <v>378</v>
      </c>
      <c r="D407" s="171" t="s">
        <v>377</v>
      </c>
      <c r="E407" s="171" t="s">
        <v>376</v>
      </c>
      <c r="F407" s="167" t="str">
        <f t="shared" si="6"/>
        <v>8680</v>
      </c>
    </row>
    <row r="408" spans="1:6" ht="28.8" x14ac:dyDescent="0.3">
      <c r="A408" s="174" t="s">
        <v>375</v>
      </c>
      <c r="B408" s="175" t="s">
        <v>374</v>
      </c>
      <c r="C408" s="168" t="s">
        <v>373</v>
      </c>
      <c r="D408" s="168" t="s">
        <v>372</v>
      </c>
      <c r="E408" s="168" t="s">
        <v>371</v>
      </c>
      <c r="F408" s="167" t="str">
        <f t="shared" si="6"/>
        <v>8710</v>
      </c>
    </row>
    <row r="409" spans="1:6" ht="28.8" x14ac:dyDescent="0.3">
      <c r="A409" s="174"/>
      <c r="B409" s="175" t="s">
        <v>370</v>
      </c>
      <c r="C409" s="168" t="s">
        <v>368</v>
      </c>
      <c r="D409" s="168" t="s">
        <v>369</v>
      </c>
      <c r="E409" s="168" t="s">
        <v>368</v>
      </c>
      <c r="F409" s="167" t="str">
        <f t="shared" si="6"/>
        <v>8720</v>
      </c>
    </row>
    <row r="410" spans="1:6" ht="28.8" x14ac:dyDescent="0.3">
      <c r="A410" s="174"/>
      <c r="B410" s="169" t="s">
        <v>367</v>
      </c>
      <c r="C410" s="168" t="s">
        <v>366</v>
      </c>
      <c r="D410" s="168" t="s">
        <v>365</v>
      </c>
      <c r="E410" s="168" t="s">
        <v>364</v>
      </c>
      <c r="F410" s="167" t="str">
        <f t="shared" si="6"/>
        <v>8730</v>
      </c>
    </row>
    <row r="411" spans="1:6" ht="28.8" x14ac:dyDescent="0.3">
      <c r="A411" s="173"/>
      <c r="B411" s="176" t="s">
        <v>363</v>
      </c>
      <c r="C411" s="171" t="s">
        <v>361</v>
      </c>
      <c r="D411" s="171" t="s">
        <v>362</v>
      </c>
      <c r="E411" s="171" t="s">
        <v>361</v>
      </c>
      <c r="F411" s="167" t="str">
        <f t="shared" si="6"/>
        <v>8740</v>
      </c>
    </row>
    <row r="412" spans="1:6" ht="28.8" x14ac:dyDescent="0.3">
      <c r="A412" s="174" t="s">
        <v>360</v>
      </c>
      <c r="B412" s="175" t="s">
        <v>359</v>
      </c>
      <c r="C412" s="168" t="s">
        <v>358</v>
      </c>
      <c r="D412" s="168" t="s">
        <v>357</v>
      </c>
      <c r="E412" s="168" t="s">
        <v>356</v>
      </c>
      <c r="F412" s="167" t="str">
        <f t="shared" si="6"/>
        <v>8811</v>
      </c>
    </row>
    <row r="413" spans="1:6" ht="43.2" x14ac:dyDescent="0.3">
      <c r="A413" s="174"/>
      <c r="B413" s="175" t="s">
        <v>355</v>
      </c>
      <c r="C413" s="168" t="s">
        <v>354</v>
      </c>
      <c r="D413" s="168" t="s">
        <v>353</v>
      </c>
      <c r="E413" s="168" t="s">
        <v>352</v>
      </c>
      <c r="F413" s="167" t="str">
        <f t="shared" si="6"/>
        <v>8812</v>
      </c>
    </row>
    <row r="414" spans="1:6" ht="43.2" x14ac:dyDescent="0.3">
      <c r="A414" s="174"/>
      <c r="B414" s="175" t="s">
        <v>351</v>
      </c>
      <c r="C414" s="168" t="s">
        <v>350</v>
      </c>
      <c r="D414" s="168" t="s">
        <v>349</v>
      </c>
      <c r="E414" s="168" t="s">
        <v>348</v>
      </c>
      <c r="F414" s="167" t="str">
        <f t="shared" si="6"/>
        <v>8813</v>
      </c>
    </row>
    <row r="415" spans="1:6" ht="43.2" x14ac:dyDescent="0.3">
      <c r="A415" s="174"/>
      <c r="B415" s="175" t="s">
        <v>347</v>
      </c>
      <c r="C415" s="168" t="s">
        <v>346</v>
      </c>
      <c r="D415" s="168" t="s">
        <v>345</v>
      </c>
      <c r="E415" s="168" t="s">
        <v>344</v>
      </c>
      <c r="F415" s="167" t="str">
        <f t="shared" si="6"/>
        <v>8814</v>
      </c>
    </row>
    <row r="416" spans="1:6" ht="43.2" x14ac:dyDescent="0.3">
      <c r="A416" s="174"/>
      <c r="B416" s="175" t="s">
        <v>343</v>
      </c>
      <c r="C416" s="168" t="s">
        <v>342</v>
      </c>
      <c r="D416" s="168" t="s">
        <v>341</v>
      </c>
      <c r="E416" s="168" t="s">
        <v>340</v>
      </c>
      <c r="F416" s="167" t="str">
        <f t="shared" si="6"/>
        <v>8815</v>
      </c>
    </row>
    <row r="417" spans="1:6" ht="57.6" x14ac:dyDescent="0.3">
      <c r="A417" s="174"/>
      <c r="B417" s="175" t="s">
        <v>339</v>
      </c>
      <c r="C417" s="168" t="s">
        <v>338</v>
      </c>
      <c r="D417" s="168" t="s">
        <v>337</v>
      </c>
      <c r="E417" s="168" t="s">
        <v>336</v>
      </c>
      <c r="F417" s="167" t="str">
        <f t="shared" si="6"/>
        <v>8816</v>
      </c>
    </row>
    <row r="418" spans="1:6" ht="43.2" x14ac:dyDescent="0.3">
      <c r="A418" s="174"/>
      <c r="B418" s="175" t="s">
        <v>335</v>
      </c>
      <c r="C418" s="168" t="s">
        <v>334</v>
      </c>
      <c r="D418" s="168" t="s">
        <v>333</v>
      </c>
      <c r="E418" s="168" t="s">
        <v>332</v>
      </c>
      <c r="F418" s="167" t="str">
        <f t="shared" si="6"/>
        <v>8817</v>
      </c>
    </row>
    <row r="419" spans="1:6" ht="28.8" x14ac:dyDescent="0.3">
      <c r="A419" s="174"/>
      <c r="B419" s="175" t="s">
        <v>331</v>
      </c>
      <c r="C419" s="168" t="s">
        <v>330</v>
      </c>
      <c r="D419" s="168" t="s">
        <v>329</v>
      </c>
      <c r="E419" s="168" t="s">
        <v>328</v>
      </c>
      <c r="F419" s="167" t="str">
        <f t="shared" si="6"/>
        <v>8821</v>
      </c>
    </row>
    <row r="420" spans="1:6" ht="43.2" x14ac:dyDescent="0.3">
      <c r="A420" s="174"/>
      <c r="B420" s="175" t="s">
        <v>327</v>
      </c>
      <c r="C420" s="168" t="s">
        <v>326</v>
      </c>
      <c r="D420" s="168" t="s">
        <v>325</v>
      </c>
      <c r="E420" s="168" t="s">
        <v>324</v>
      </c>
      <c r="F420" s="167" t="str">
        <f t="shared" si="6"/>
        <v>8822</v>
      </c>
    </row>
    <row r="421" spans="1:6" ht="43.2" x14ac:dyDescent="0.3">
      <c r="A421" s="174"/>
      <c r="B421" s="175" t="s">
        <v>323</v>
      </c>
      <c r="C421" s="168" t="s">
        <v>322</v>
      </c>
      <c r="D421" s="168" t="s">
        <v>321</v>
      </c>
      <c r="E421" s="168" t="s">
        <v>320</v>
      </c>
      <c r="F421" s="167" t="str">
        <f t="shared" si="6"/>
        <v>8823</v>
      </c>
    </row>
    <row r="422" spans="1:6" ht="57.6" x14ac:dyDescent="0.3">
      <c r="A422" s="174"/>
      <c r="B422" s="175" t="s">
        <v>319</v>
      </c>
      <c r="C422" s="168" t="s">
        <v>318</v>
      </c>
      <c r="D422" s="168" t="s">
        <v>317</v>
      </c>
      <c r="E422" s="168" t="s">
        <v>316</v>
      </c>
      <c r="F422" s="167" t="str">
        <f t="shared" si="6"/>
        <v>8824</v>
      </c>
    </row>
    <row r="423" spans="1:6" ht="43.2" x14ac:dyDescent="0.3">
      <c r="A423" s="173"/>
      <c r="B423" s="176" t="s">
        <v>315</v>
      </c>
      <c r="C423" s="171" t="s">
        <v>314</v>
      </c>
      <c r="D423" s="171" t="s">
        <v>313</v>
      </c>
      <c r="E423" s="171" t="s">
        <v>312</v>
      </c>
      <c r="F423" s="167" t="str">
        <f t="shared" si="6"/>
        <v>8830</v>
      </c>
    </row>
    <row r="424" spans="1:6" ht="28.8" x14ac:dyDescent="0.3">
      <c r="A424" s="174" t="s">
        <v>311</v>
      </c>
      <c r="B424" s="175" t="s">
        <v>310</v>
      </c>
      <c r="C424" s="168" t="s">
        <v>309</v>
      </c>
      <c r="D424" s="168" t="s">
        <v>308</v>
      </c>
      <c r="E424" s="168" t="s">
        <v>307</v>
      </c>
      <c r="F424" s="167" t="str">
        <f t="shared" si="6"/>
        <v>8911</v>
      </c>
    </row>
    <row r="425" spans="1:6" ht="28.8" x14ac:dyDescent="0.3">
      <c r="A425" s="174"/>
      <c r="B425" s="175" t="s">
        <v>306</v>
      </c>
      <c r="C425" s="168" t="s">
        <v>305</v>
      </c>
      <c r="D425" s="168" t="s">
        <v>304</v>
      </c>
      <c r="E425" s="168" t="s">
        <v>303</v>
      </c>
      <c r="F425" s="167" t="str">
        <f t="shared" si="6"/>
        <v>8912</v>
      </c>
    </row>
    <row r="426" spans="1:6" ht="43.2" x14ac:dyDescent="0.3">
      <c r="A426" s="174"/>
      <c r="B426" s="175" t="s">
        <v>302</v>
      </c>
      <c r="C426" s="168" t="s">
        <v>301</v>
      </c>
      <c r="D426" s="168" t="s">
        <v>300</v>
      </c>
      <c r="E426" s="168" t="s">
        <v>299</v>
      </c>
      <c r="F426" s="167" t="str">
        <f t="shared" si="6"/>
        <v>8913</v>
      </c>
    </row>
    <row r="427" spans="1:6" ht="43.2" x14ac:dyDescent="0.3">
      <c r="A427" s="174"/>
      <c r="B427" s="175" t="s">
        <v>298</v>
      </c>
      <c r="C427" s="168" t="s">
        <v>297</v>
      </c>
      <c r="D427" s="168" t="s">
        <v>296</v>
      </c>
      <c r="E427" s="168" t="s">
        <v>295</v>
      </c>
      <c r="F427" s="167" t="str">
        <f t="shared" si="6"/>
        <v>8914</v>
      </c>
    </row>
    <row r="428" spans="1:6" ht="43.2" x14ac:dyDescent="0.3">
      <c r="A428" s="174"/>
      <c r="B428" s="175" t="s">
        <v>294</v>
      </c>
      <c r="C428" s="168" t="s">
        <v>293</v>
      </c>
      <c r="D428" s="168" t="s">
        <v>292</v>
      </c>
      <c r="E428" s="168" t="s">
        <v>291</v>
      </c>
      <c r="F428" s="167" t="str">
        <f t="shared" si="6"/>
        <v>8915</v>
      </c>
    </row>
    <row r="429" spans="1:6" ht="28.8" x14ac:dyDescent="0.3">
      <c r="A429" s="174"/>
      <c r="B429" s="175" t="s">
        <v>290</v>
      </c>
      <c r="C429" s="168" t="s">
        <v>289</v>
      </c>
      <c r="D429" s="168" t="s">
        <v>288</v>
      </c>
      <c r="E429" s="168" t="s">
        <v>287</v>
      </c>
      <c r="F429" s="167" t="str">
        <f t="shared" si="6"/>
        <v>8916</v>
      </c>
    </row>
    <row r="430" spans="1:6" ht="28.8" x14ac:dyDescent="0.3">
      <c r="A430" s="174"/>
      <c r="B430" s="175" t="s">
        <v>286</v>
      </c>
      <c r="C430" s="168" t="s">
        <v>285</v>
      </c>
      <c r="D430" s="168" t="s">
        <v>284</v>
      </c>
      <c r="E430" s="168" t="s">
        <v>283</v>
      </c>
      <c r="F430" s="167" t="str">
        <f t="shared" si="6"/>
        <v>8917</v>
      </c>
    </row>
    <row r="431" spans="1:6" ht="28.8" x14ac:dyDescent="0.3">
      <c r="A431" s="174"/>
      <c r="B431" s="175" t="s">
        <v>282</v>
      </c>
      <c r="C431" s="168" t="s">
        <v>281</v>
      </c>
      <c r="D431" s="168" t="s">
        <v>280</v>
      </c>
      <c r="E431" s="168" t="s">
        <v>279</v>
      </c>
      <c r="F431" s="167" t="str">
        <f t="shared" si="6"/>
        <v>8920</v>
      </c>
    </row>
    <row r="432" spans="1:6" ht="28.8" x14ac:dyDescent="0.3">
      <c r="A432" s="174"/>
      <c r="B432" s="175" t="s">
        <v>278</v>
      </c>
      <c r="C432" s="168" t="s">
        <v>276</v>
      </c>
      <c r="D432" s="168" t="s">
        <v>277</v>
      </c>
      <c r="E432" s="168" t="s">
        <v>276</v>
      </c>
      <c r="F432" s="167" t="str">
        <f t="shared" si="6"/>
        <v>8931</v>
      </c>
    </row>
    <row r="433" spans="1:6" ht="28.8" x14ac:dyDescent="0.3">
      <c r="A433" s="174"/>
      <c r="B433" s="175" t="s">
        <v>275</v>
      </c>
      <c r="C433" s="168" t="s">
        <v>273</v>
      </c>
      <c r="D433" s="168" t="s">
        <v>274</v>
      </c>
      <c r="E433" s="168" t="s">
        <v>273</v>
      </c>
      <c r="F433" s="167" t="str">
        <f t="shared" si="6"/>
        <v>8932</v>
      </c>
    </row>
    <row r="434" spans="1:6" ht="28.8" x14ac:dyDescent="0.3">
      <c r="A434" s="174"/>
      <c r="B434" s="175" t="s">
        <v>272</v>
      </c>
      <c r="C434" s="168" t="s">
        <v>271</v>
      </c>
      <c r="D434" s="168" t="s">
        <v>270</v>
      </c>
      <c r="E434" s="168" t="s">
        <v>269</v>
      </c>
      <c r="F434" s="167" t="str">
        <f t="shared" si="6"/>
        <v>8934</v>
      </c>
    </row>
    <row r="435" spans="1:6" ht="43.2" x14ac:dyDescent="0.3">
      <c r="A435" s="174"/>
      <c r="B435" s="175" t="s">
        <v>268</v>
      </c>
      <c r="C435" s="168" t="s">
        <v>267</v>
      </c>
      <c r="D435" s="168" t="s">
        <v>266</v>
      </c>
      <c r="E435" s="168" t="s">
        <v>265</v>
      </c>
      <c r="F435" s="167" t="str">
        <f t="shared" si="6"/>
        <v>8935</v>
      </c>
    </row>
    <row r="436" spans="1:6" ht="28.8" x14ac:dyDescent="0.3">
      <c r="A436" s="174"/>
      <c r="B436" s="175" t="s">
        <v>264</v>
      </c>
      <c r="C436" s="168" t="s">
        <v>263</v>
      </c>
      <c r="D436" s="168" t="s">
        <v>262</v>
      </c>
      <c r="E436" s="168" t="s">
        <v>261</v>
      </c>
      <c r="F436" s="167" t="str">
        <f t="shared" si="6"/>
        <v>8940</v>
      </c>
    </row>
    <row r="437" spans="1:6" ht="28.8" x14ac:dyDescent="0.3">
      <c r="A437" s="174"/>
      <c r="B437" s="175" t="s">
        <v>260</v>
      </c>
      <c r="C437" s="168" t="s">
        <v>259</v>
      </c>
      <c r="D437" s="168" t="s">
        <v>258</v>
      </c>
      <c r="E437" s="168" t="s">
        <v>257</v>
      </c>
      <c r="F437" s="167" t="str">
        <f t="shared" si="6"/>
        <v>8950</v>
      </c>
    </row>
    <row r="438" spans="1:6" ht="28.8" x14ac:dyDescent="0.3">
      <c r="A438" s="174"/>
      <c r="B438" s="175" t="s">
        <v>256</v>
      </c>
      <c r="C438" s="168" t="s">
        <v>255</v>
      </c>
      <c r="D438" s="168" t="s">
        <v>254</v>
      </c>
      <c r="E438" s="168" t="s">
        <v>253</v>
      </c>
      <c r="F438" s="167" t="str">
        <f t="shared" si="6"/>
        <v>8961</v>
      </c>
    </row>
    <row r="439" spans="1:6" ht="28.8" x14ac:dyDescent="0.3">
      <c r="A439" s="174"/>
      <c r="B439" s="175" t="s">
        <v>252</v>
      </c>
      <c r="C439" s="168" t="s">
        <v>250</v>
      </c>
      <c r="D439" s="168" t="s">
        <v>251</v>
      </c>
      <c r="E439" s="168" t="s">
        <v>250</v>
      </c>
      <c r="F439" s="167" t="str">
        <f t="shared" si="6"/>
        <v>8962</v>
      </c>
    </row>
    <row r="440" spans="1:6" ht="28.8" x14ac:dyDescent="0.3">
      <c r="A440" s="174"/>
      <c r="B440" s="175" t="s">
        <v>249</v>
      </c>
      <c r="C440" s="168" t="s">
        <v>247</v>
      </c>
      <c r="D440" s="168" t="s">
        <v>248</v>
      </c>
      <c r="E440" s="168" t="s">
        <v>247</v>
      </c>
      <c r="F440" s="167" t="str">
        <f t="shared" si="6"/>
        <v>8963</v>
      </c>
    </row>
    <row r="441" spans="1:6" ht="28.8" x14ac:dyDescent="0.3">
      <c r="A441" s="174"/>
      <c r="B441" s="175" t="s">
        <v>246</v>
      </c>
      <c r="C441" s="168" t="s">
        <v>245</v>
      </c>
      <c r="D441" s="168" t="s">
        <v>244</v>
      </c>
      <c r="E441" s="168" t="s">
        <v>243</v>
      </c>
      <c r="F441" s="167" t="str">
        <f t="shared" si="6"/>
        <v>8964</v>
      </c>
    </row>
    <row r="442" spans="1:6" ht="28.8" x14ac:dyDescent="0.3">
      <c r="A442" s="174"/>
      <c r="B442" s="175" t="s">
        <v>242</v>
      </c>
      <c r="C442" s="168" t="s">
        <v>241</v>
      </c>
      <c r="D442" s="168" t="s">
        <v>240</v>
      </c>
      <c r="E442" s="168" t="s">
        <v>239</v>
      </c>
      <c r="F442" s="167" t="str">
        <f t="shared" si="6"/>
        <v>8965</v>
      </c>
    </row>
    <row r="443" spans="1:6" ht="28.8" x14ac:dyDescent="0.3">
      <c r="A443" s="174"/>
      <c r="B443" s="169" t="s">
        <v>238</v>
      </c>
      <c r="C443" s="168" t="s">
        <v>237</v>
      </c>
      <c r="D443" s="168" t="s">
        <v>236</v>
      </c>
      <c r="E443" s="168" t="s">
        <v>235</v>
      </c>
      <c r="F443" s="167" t="str">
        <f t="shared" si="6"/>
        <v>8971</v>
      </c>
    </row>
    <row r="444" spans="1:6" ht="28.8" x14ac:dyDescent="0.3">
      <c r="A444" s="174"/>
      <c r="B444" s="169" t="s">
        <v>234</v>
      </c>
      <c r="C444" s="168" t="s">
        <v>232</v>
      </c>
      <c r="D444" s="168" t="s">
        <v>233</v>
      </c>
      <c r="E444" s="168" t="s">
        <v>232</v>
      </c>
      <c r="F444" s="167" t="str">
        <f t="shared" si="6"/>
        <v>8972</v>
      </c>
    </row>
    <row r="445" spans="1:6" ht="28.8" x14ac:dyDescent="0.3">
      <c r="A445" s="174"/>
      <c r="B445" s="169" t="s">
        <v>231</v>
      </c>
      <c r="C445" s="168" t="s">
        <v>230</v>
      </c>
      <c r="D445" s="168" t="s">
        <v>229</v>
      </c>
      <c r="E445" s="168" t="s">
        <v>228</v>
      </c>
      <c r="F445" s="167" t="str">
        <f t="shared" si="6"/>
        <v>8973</v>
      </c>
    </row>
    <row r="446" spans="1:6" ht="28.8" x14ac:dyDescent="0.3">
      <c r="A446" s="174"/>
      <c r="B446" s="169" t="s">
        <v>227</v>
      </c>
      <c r="C446" s="168" t="s">
        <v>226</v>
      </c>
      <c r="D446" s="168" t="s">
        <v>225</v>
      </c>
      <c r="E446" s="168" t="s">
        <v>224</v>
      </c>
      <c r="F446" s="167" t="str">
        <f t="shared" si="6"/>
        <v>8974</v>
      </c>
    </row>
    <row r="447" spans="1:6" ht="28.8" x14ac:dyDescent="0.3">
      <c r="A447" s="173"/>
      <c r="B447" s="176" t="s">
        <v>223</v>
      </c>
      <c r="C447" s="171" t="s">
        <v>222</v>
      </c>
      <c r="D447" s="171" t="s">
        <v>221</v>
      </c>
      <c r="E447" s="171" t="s">
        <v>220</v>
      </c>
      <c r="F447" s="167" t="str">
        <f t="shared" si="6"/>
        <v>8975</v>
      </c>
    </row>
    <row r="448" spans="1:6" ht="28.8" x14ac:dyDescent="0.3">
      <c r="A448" s="174" t="s">
        <v>219</v>
      </c>
      <c r="B448" s="175" t="s">
        <v>218</v>
      </c>
      <c r="C448" s="168" t="s">
        <v>216</v>
      </c>
      <c r="D448" s="168" t="s">
        <v>217</v>
      </c>
      <c r="E448" s="168" t="s">
        <v>216</v>
      </c>
      <c r="F448" s="167" t="str">
        <f t="shared" si="6"/>
        <v>9610</v>
      </c>
    </row>
    <row r="449" spans="1:6" ht="28.8" x14ac:dyDescent="0.3">
      <c r="A449" s="174"/>
      <c r="B449" s="175" t="s">
        <v>215</v>
      </c>
      <c r="C449" s="168" t="s">
        <v>214</v>
      </c>
      <c r="D449" s="168" t="s">
        <v>213</v>
      </c>
      <c r="E449" s="168" t="s">
        <v>212</v>
      </c>
      <c r="F449" s="167" t="str">
        <f t="shared" si="6"/>
        <v>9620</v>
      </c>
    </row>
    <row r="450" spans="1:6" ht="57.6" x14ac:dyDescent="0.3">
      <c r="A450" s="174"/>
      <c r="B450" s="175" t="s">
        <v>211</v>
      </c>
      <c r="C450" s="168" t="s">
        <v>210</v>
      </c>
      <c r="D450" s="168" t="s">
        <v>209</v>
      </c>
      <c r="E450" s="168" t="s">
        <v>208</v>
      </c>
      <c r="F450" s="167" t="str">
        <f t="shared" si="6"/>
        <v>9630</v>
      </c>
    </row>
    <row r="451" spans="1:6" ht="28.8" x14ac:dyDescent="0.3">
      <c r="A451" s="174"/>
      <c r="B451" s="169" t="s">
        <v>207</v>
      </c>
      <c r="C451" s="168" t="s">
        <v>206</v>
      </c>
      <c r="D451" s="168" t="s">
        <v>205</v>
      </c>
      <c r="E451" s="168" t="s">
        <v>204</v>
      </c>
      <c r="F451" s="167" t="str">
        <f t="shared" ref="F451:F460" si="7">LEFT(B451,2)&amp;RIGHT(B451,2)</f>
        <v>9631</v>
      </c>
    </row>
    <row r="452" spans="1:6" ht="28.8" x14ac:dyDescent="0.3">
      <c r="A452" s="174"/>
      <c r="B452" s="169" t="s">
        <v>203</v>
      </c>
      <c r="C452" s="168" t="s">
        <v>202</v>
      </c>
      <c r="D452" s="168" t="s">
        <v>201</v>
      </c>
      <c r="E452" s="168" t="s">
        <v>200</v>
      </c>
      <c r="F452" s="167" t="str">
        <f t="shared" si="7"/>
        <v>9632</v>
      </c>
    </row>
    <row r="453" spans="1:6" ht="28.8" x14ac:dyDescent="0.3">
      <c r="A453" s="174"/>
      <c r="B453" s="169" t="s">
        <v>199</v>
      </c>
      <c r="C453" s="168" t="s">
        <v>198</v>
      </c>
      <c r="D453" s="168" t="s">
        <v>197</v>
      </c>
      <c r="E453" s="168" t="s">
        <v>196</v>
      </c>
      <c r="F453" s="167" t="str">
        <f t="shared" si="7"/>
        <v>9633</v>
      </c>
    </row>
    <row r="454" spans="1:6" ht="43.2" x14ac:dyDescent="0.3">
      <c r="A454" s="174"/>
      <c r="B454" s="169" t="s">
        <v>195</v>
      </c>
      <c r="C454" s="168" t="s">
        <v>194</v>
      </c>
      <c r="D454" s="168" t="s">
        <v>193</v>
      </c>
      <c r="E454" s="168" t="s">
        <v>192</v>
      </c>
      <c r="F454" s="167" t="str">
        <f t="shared" si="7"/>
        <v>9634</v>
      </c>
    </row>
    <row r="455" spans="1:6" ht="28.8" x14ac:dyDescent="0.3">
      <c r="A455" s="174"/>
      <c r="B455" s="169" t="s">
        <v>191</v>
      </c>
      <c r="C455" s="168" t="s">
        <v>190</v>
      </c>
      <c r="D455" s="168" t="s">
        <v>189</v>
      </c>
      <c r="E455" s="168" t="s">
        <v>188</v>
      </c>
      <c r="F455" s="167" t="str">
        <f t="shared" si="7"/>
        <v>9635</v>
      </c>
    </row>
    <row r="456" spans="1:6" ht="28.8" x14ac:dyDescent="0.3">
      <c r="A456" s="174"/>
      <c r="B456" s="169" t="s">
        <v>187</v>
      </c>
      <c r="C456" s="168" t="s">
        <v>186</v>
      </c>
      <c r="D456" s="168" t="s">
        <v>185</v>
      </c>
      <c r="E456" s="168" t="s">
        <v>184</v>
      </c>
      <c r="F456" s="167" t="str">
        <f t="shared" si="7"/>
        <v>9640</v>
      </c>
    </row>
    <row r="457" spans="1:6" ht="43.2" x14ac:dyDescent="0.3">
      <c r="A457" s="173"/>
      <c r="B457" s="172" t="s">
        <v>183</v>
      </c>
      <c r="C457" s="171" t="s">
        <v>182</v>
      </c>
      <c r="D457" s="171" t="s">
        <v>181</v>
      </c>
      <c r="E457" s="171" t="s">
        <v>180</v>
      </c>
      <c r="F457" s="167" t="str">
        <f t="shared" si="7"/>
        <v>9670</v>
      </c>
    </row>
    <row r="458" spans="1:6" x14ac:dyDescent="0.3">
      <c r="A458" s="173" t="s">
        <v>179</v>
      </c>
      <c r="B458" s="172" t="s">
        <v>178</v>
      </c>
      <c r="C458" s="171" t="s">
        <v>177</v>
      </c>
      <c r="D458" s="171" t="s">
        <v>177</v>
      </c>
      <c r="E458" s="171" t="s">
        <v>177</v>
      </c>
      <c r="F458" s="167" t="str">
        <f t="shared" si="7"/>
        <v>9700</v>
      </c>
    </row>
    <row r="459" spans="1:6" x14ac:dyDescent="0.3">
      <c r="A459" s="173" t="s">
        <v>176</v>
      </c>
      <c r="B459" s="172" t="s">
        <v>175</v>
      </c>
      <c r="C459" s="171" t="s">
        <v>173</v>
      </c>
      <c r="D459" s="171" t="s">
        <v>174</v>
      </c>
      <c r="E459" s="171" t="s">
        <v>173</v>
      </c>
      <c r="F459" s="167" t="str">
        <f t="shared" si="7"/>
        <v>9800</v>
      </c>
    </row>
    <row r="460" spans="1:6" x14ac:dyDescent="0.3">
      <c r="A460" s="170" t="s">
        <v>172</v>
      </c>
      <c r="B460" s="169" t="s">
        <v>171</v>
      </c>
      <c r="C460" s="168" t="s">
        <v>170</v>
      </c>
      <c r="D460" s="168" t="s">
        <v>170</v>
      </c>
      <c r="E460" s="168" t="s">
        <v>170</v>
      </c>
      <c r="F460" s="167" t="str">
        <f t="shared" si="7"/>
        <v>9900</v>
      </c>
    </row>
    <row r="461" spans="1:6" x14ac:dyDescent="0.3">
      <c r="A461" s="166"/>
      <c r="B461" s="165"/>
      <c r="C461" s="164"/>
      <c r="D461" s="164"/>
      <c r="E461" s="164"/>
    </row>
    <row r="462" spans="1:6" x14ac:dyDescent="0.3">
      <c r="A462" s="166"/>
      <c r="B462" s="165"/>
      <c r="C462" s="164"/>
      <c r="D462" s="164"/>
      <c r="E462" s="164"/>
    </row>
    <row r="463" spans="1:6" x14ac:dyDescent="0.3">
      <c r="A463" s="166"/>
      <c r="B463" s="165"/>
      <c r="C463" s="164"/>
      <c r="D463" s="164"/>
      <c r="E463" s="164"/>
    </row>
    <row r="464" spans="1:6" x14ac:dyDescent="0.3">
      <c r="A464" s="166"/>
      <c r="B464" s="165"/>
      <c r="C464" s="164"/>
      <c r="D464" s="164"/>
      <c r="E464" s="164"/>
    </row>
    <row r="465" spans="1:5" x14ac:dyDescent="0.3">
      <c r="A465" s="166"/>
      <c r="B465" s="165"/>
      <c r="C465" s="164"/>
      <c r="D465" s="164"/>
      <c r="E465" s="164"/>
    </row>
    <row r="466" spans="1:5" x14ac:dyDescent="0.3">
      <c r="A466" s="166"/>
      <c r="B466" s="165"/>
      <c r="C466" s="164"/>
      <c r="D466" s="164"/>
      <c r="E466" s="164"/>
    </row>
    <row r="467" spans="1:5" x14ac:dyDescent="0.3">
      <c r="A467" s="166"/>
      <c r="B467" s="165"/>
      <c r="C467" s="164"/>
      <c r="D467" s="164"/>
      <c r="E467" s="164"/>
    </row>
    <row r="468" spans="1:5" x14ac:dyDescent="0.3">
      <c r="A468" s="166"/>
      <c r="B468" s="165"/>
      <c r="C468" s="164"/>
      <c r="D468" s="164"/>
      <c r="E468" s="164"/>
    </row>
    <row r="469" spans="1:5" x14ac:dyDescent="0.3">
      <c r="A469" s="166"/>
      <c r="B469" s="165"/>
      <c r="C469" s="164"/>
      <c r="D469" s="164"/>
      <c r="E469" s="164"/>
    </row>
    <row r="470" spans="1:5" x14ac:dyDescent="0.3">
      <c r="A470" s="166"/>
      <c r="B470" s="165"/>
      <c r="C470" s="164"/>
      <c r="D470" s="164"/>
      <c r="E470" s="164"/>
    </row>
    <row r="471" spans="1:5" x14ac:dyDescent="0.3">
      <c r="A471" s="166"/>
      <c r="B471" s="165"/>
      <c r="C471" s="164"/>
      <c r="D471" s="164"/>
      <c r="E471" s="164"/>
    </row>
    <row r="472" spans="1:5" x14ac:dyDescent="0.3">
      <c r="A472" s="166"/>
      <c r="B472" s="165"/>
      <c r="C472" s="164"/>
      <c r="D472" s="164"/>
      <c r="E472" s="164"/>
    </row>
    <row r="473" spans="1:5" x14ac:dyDescent="0.3">
      <c r="A473" s="166"/>
      <c r="B473" s="165"/>
      <c r="C473" s="164"/>
      <c r="D473" s="164"/>
      <c r="E473" s="164"/>
    </row>
    <row r="474" spans="1:5" x14ac:dyDescent="0.3">
      <c r="A474" s="166"/>
      <c r="B474" s="165"/>
      <c r="C474" s="164"/>
      <c r="D474" s="164"/>
      <c r="E474" s="164"/>
    </row>
    <row r="475" spans="1:5" x14ac:dyDescent="0.3">
      <c r="A475" s="166"/>
      <c r="B475" s="165"/>
      <c r="C475" s="164"/>
      <c r="D475" s="164"/>
      <c r="E475" s="164"/>
    </row>
    <row r="476" spans="1:5" x14ac:dyDescent="0.3">
      <c r="A476" s="166"/>
      <c r="B476" s="165"/>
      <c r="C476" s="164"/>
      <c r="D476" s="164"/>
      <c r="E476" s="164"/>
    </row>
    <row r="477" spans="1:5" x14ac:dyDescent="0.3">
      <c r="A477" s="166"/>
      <c r="B477" s="165"/>
      <c r="C477" s="164"/>
      <c r="D477" s="164"/>
      <c r="E477" s="164"/>
    </row>
    <row r="478" spans="1:5" x14ac:dyDescent="0.3">
      <c r="A478" s="166"/>
      <c r="B478" s="165"/>
      <c r="C478" s="164"/>
      <c r="D478" s="164"/>
      <c r="E478" s="164"/>
    </row>
    <row r="479" spans="1:5" x14ac:dyDescent="0.3">
      <c r="A479" s="166"/>
      <c r="B479" s="165"/>
      <c r="C479" s="164"/>
      <c r="D479" s="164"/>
      <c r="E479" s="164"/>
    </row>
    <row r="480" spans="1:5" x14ac:dyDescent="0.3">
      <c r="A480" s="166"/>
      <c r="B480" s="165"/>
      <c r="C480" s="164"/>
      <c r="D480" s="164"/>
      <c r="E480" s="164"/>
    </row>
    <row r="481" spans="1:5" x14ac:dyDescent="0.3">
      <c r="A481" s="166"/>
      <c r="B481" s="165"/>
      <c r="C481" s="164"/>
      <c r="D481" s="164"/>
      <c r="E481" s="164"/>
    </row>
    <row r="482" spans="1:5" x14ac:dyDescent="0.3">
      <c r="A482" s="166"/>
      <c r="B482" s="165"/>
      <c r="C482" s="164"/>
      <c r="D482" s="164"/>
      <c r="E482" s="164"/>
    </row>
    <row r="483" spans="1:5" x14ac:dyDescent="0.3">
      <c r="A483" s="166"/>
      <c r="B483" s="165"/>
      <c r="C483" s="164"/>
      <c r="D483" s="164"/>
      <c r="E483" s="164"/>
    </row>
    <row r="484" spans="1:5" x14ac:dyDescent="0.3">
      <c r="A484" s="166"/>
      <c r="B484" s="165"/>
      <c r="C484" s="164"/>
      <c r="D484" s="164"/>
      <c r="E484" s="164"/>
    </row>
    <row r="485" spans="1:5" x14ac:dyDescent="0.3">
      <c r="A485" s="166"/>
      <c r="B485" s="165"/>
      <c r="C485" s="164"/>
      <c r="D485" s="164"/>
      <c r="E485" s="164"/>
    </row>
    <row r="486" spans="1:5" x14ac:dyDescent="0.3">
      <c r="A486" s="166"/>
      <c r="B486" s="165"/>
      <c r="C486" s="164"/>
      <c r="D486" s="164"/>
      <c r="E486" s="164"/>
    </row>
    <row r="487" spans="1:5" x14ac:dyDescent="0.3">
      <c r="A487" s="166"/>
      <c r="B487" s="165"/>
      <c r="C487" s="164"/>
      <c r="D487" s="164"/>
      <c r="E487" s="164"/>
    </row>
    <row r="488" spans="1:5" x14ac:dyDescent="0.3">
      <c r="A488" s="166"/>
      <c r="B488" s="165"/>
      <c r="C488" s="164"/>
      <c r="D488" s="164"/>
      <c r="E488" s="164"/>
    </row>
    <row r="489" spans="1:5" x14ac:dyDescent="0.3">
      <c r="A489" s="166"/>
      <c r="B489" s="165"/>
      <c r="C489" s="164"/>
      <c r="D489" s="164"/>
      <c r="E489" s="164"/>
    </row>
    <row r="490" spans="1:5" x14ac:dyDescent="0.3">
      <c r="A490" s="163"/>
      <c r="B490" s="163"/>
    </row>
    <row r="491" spans="1:5" x14ac:dyDescent="0.3">
      <c r="A491" s="163"/>
      <c r="B491" s="163"/>
    </row>
    <row r="492" spans="1:5" x14ac:dyDescent="0.3">
      <c r="A492" s="163"/>
      <c r="B492" s="163"/>
    </row>
    <row r="493" spans="1:5" x14ac:dyDescent="0.3">
      <c r="A493" s="163"/>
      <c r="B493" s="163"/>
    </row>
    <row r="494" spans="1:5" x14ac:dyDescent="0.3">
      <c r="A494" s="163"/>
      <c r="B494" s="163"/>
    </row>
    <row r="495" spans="1:5" x14ac:dyDescent="0.3">
      <c r="A495" s="163"/>
      <c r="B495" s="163"/>
    </row>
    <row r="496" spans="1:5" x14ac:dyDescent="0.3">
      <c r="A496" s="163"/>
      <c r="B496" s="163"/>
    </row>
    <row r="497" spans="1:2" x14ac:dyDescent="0.3">
      <c r="A497" s="163"/>
      <c r="B497" s="163"/>
    </row>
    <row r="498" spans="1:2" x14ac:dyDescent="0.3">
      <c r="A498" s="163"/>
      <c r="B498" s="163"/>
    </row>
    <row r="499" spans="1:2" x14ac:dyDescent="0.3">
      <c r="A499" s="163"/>
      <c r="B499" s="163"/>
    </row>
    <row r="500" spans="1:2" x14ac:dyDescent="0.3">
      <c r="A500" s="163"/>
      <c r="B500" s="163"/>
    </row>
    <row r="501" spans="1:2" x14ac:dyDescent="0.3">
      <c r="A501" s="163"/>
      <c r="B501" s="163"/>
    </row>
    <row r="502" spans="1:2" x14ac:dyDescent="0.3">
      <c r="A502" s="163"/>
      <c r="B502" s="163"/>
    </row>
    <row r="503" spans="1:2" x14ac:dyDescent="0.3">
      <c r="A503" s="163"/>
      <c r="B503" s="163"/>
    </row>
    <row r="504" spans="1:2" x14ac:dyDescent="0.3">
      <c r="A504" s="163"/>
      <c r="B504" s="163"/>
    </row>
    <row r="505" spans="1:2" x14ac:dyDescent="0.3">
      <c r="A505" s="163"/>
      <c r="B505" s="163"/>
    </row>
    <row r="506" spans="1:2" x14ac:dyDescent="0.3">
      <c r="A506" s="163"/>
      <c r="B506" s="163"/>
    </row>
    <row r="507" spans="1:2" x14ac:dyDescent="0.3">
      <c r="A507" s="163"/>
      <c r="B507" s="163"/>
    </row>
    <row r="508" spans="1:2" x14ac:dyDescent="0.3">
      <c r="A508" s="163"/>
      <c r="B508" s="163"/>
    </row>
    <row r="509" spans="1:2" x14ac:dyDescent="0.3">
      <c r="A509" s="163"/>
      <c r="B509" s="163"/>
    </row>
    <row r="510" spans="1:2" x14ac:dyDescent="0.3">
      <c r="A510" s="163"/>
      <c r="B510" s="163"/>
    </row>
    <row r="511" spans="1:2" x14ac:dyDescent="0.3">
      <c r="A511" s="163"/>
      <c r="B511" s="163"/>
    </row>
    <row r="512" spans="1:2" x14ac:dyDescent="0.3">
      <c r="A512" s="163"/>
      <c r="B512" s="163"/>
    </row>
    <row r="513" spans="1:2" x14ac:dyDescent="0.3">
      <c r="A513" s="163"/>
      <c r="B513" s="163"/>
    </row>
    <row r="514" spans="1:2" x14ac:dyDescent="0.3">
      <c r="A514" s="163"/>
      <c r="B514" s="163"/>
    </row>
    <row r="515" spans="1:2" x14ac:dyDescent="0.3">
      <c r="A515" s="163"/>
      <c r="B515" s="163"/>
    </row>
    <row r="516" spans="1:2" x14ac:dyDescent="0.3">
      <c r="A516" s="163"/>
      <c r="B516" s="163"/>
    </row>
    <row r="517" spans="1:2" x14ac:dyDescent="0.3">
      <c r="A517" s="163"/>
      <c r="B517" s="163"/>
    </row>
    <row r="518" spans="1:2" x14ac:dyDescent="0.3">
      <c r="A518" s="163"/>
      <c r="B518" s="163"/>
    </row>
    <row r="519" spans="1:2" x14ac:dyDescent="0.3">
      <c r="A519" s="163"/>
      <c r="B519" s="163"/>
    </row>
    <row r="520" spans="1:2" x14ac:dyDescent="0.3">
      <c r="A520" s="163"/>
      <c r="B520" s="163"/>
    </row>
    <row r="521" spans="1:2" x14ac:dyDescent="0.3">
      <c r="A521" s="163"/>
      <c r="B521" s="163"/>
    </row>
    <row r="522" spans="1:2" x14ac:dyDescent="0.3">
      <c r="A522" s="163"/>
      <c r="B522" s="163"/>
    </row>
    <row r="523" spans="1:2" x14ac:dyDescent="0.3">
      <c r="A523" s="163"/>
      <c r="B523" s="163"/>
    </row>
    <row r="524" spans="1:2" x14ac:dyDescent="0.3">
      <c r="A524" s="163"/>
      <c r="B524" s="163"/>
    </row>
    <row r="525" spans="1:2" x14ac:dyDescent="0.3">
      <c r="A525" s="163"/>
      <c r="B525" s="163"/>
    </row>
    <row r="526" spans="1:2" x14ac:dyDescent="0.3">
      <c r="A526" s="163"/>
      <c r="B526" s="163"/>
    </row>
    <row r="527" spans="1:2" x14ac:dyDescent="0.3">
      <c r="A527" s="163"/>
      <c r="B527" s="163"/>
    </row>
    <row r="528" spans="1:2" x14ac:dyDescent="0.3">
      <c r="A528" s="163"/>
      <c r="B528" s="163"/>
    </row>
    <row r="529" spans="1:2" x14ac:dyDescent="0.3">
      <c r="A529" s="163"/>
      <c r="B529" s="163"/>
    </row>
    <row r="530" spans="1:2" x14ac:dyDescent="0.3">
      <c r="A530" s="163"/>
      <c r="B530" s="163"/>
    </row>
    <row r="531" spans="1:2" x14ac:dyDescent="0.3">
      <c r="A531" s="163"/>
      <c r="B531" s="163"/>
    </row>
    <row r="532" spans="1:2" x14ac:dyDescent="0.3">
      <c r="A532" s="163"/>
      <c r="B532" s="163"/>
    </row>
    <row r="533" spans="1:2" x14ac:dyDescent="0.3">
      <c r="A533" s="163"/>
      <c r="B533" s="163"/>
    </row>
    <row r="534" spans="1:2" x14ac:dyDescent="0.3">
      <c r="A534" s="163"/>
      <c r="B534" s="163"/>
    </row>
    <row r="535" spans="1:2" x14ac:dyDescent="0.3">
      <c r="A535" s="163"/>
      <c r="B535" s="163"/>
    </row>
    <row r="536" spans="1:2" x14ac:dyDescent="0.3">
      <c r="A536" s="163"/>
      <c r="B536" s="163"/>
    </row>
    <row r="537" spans="1:2" x14ac:dyDescent="0.3">
      <c r="A537" s="163"/>
      <c r="B537" s="163"/>
    </row>
    <row r="538" spans="1:2" x14ac:dyDescent="0.3">
      <c r="A538" s="163"/>
      <c r="B538" s="163"/>
    </row>
    <row r="539" spans="1:2" x14ac:dyDescent="0.3">
      <c r="A539" s="163"/>
      <c r="B539" s="163"/>
    </row>
    <row r="540" spans="1:2" x14ac:dyDescent="0.3">
      <c r="A540" s="163"/>
      <c r="B540" s="163"/>
    </row>
    <row r="541" spans="1:2" x14ac:dyDescent="0.3">
      <c r="A541" s="163"/>
      <c r="B541" s="163"/>
    </row>
    <row r="542" spans="1:2" x14ac:dyDescent="0.3">
      <c r="A542" s="163"/>
      <c r="B542" s="163"/>
    </row>
    <row r="543" spans="1:2" x14ac:dyDescent="0.3">
      <c r="A543" s="163"/>
      <c r="B543" s="163"/>
    </row>
    <row r="544" spans="1:2" x14ac:dyDescent="0.3">
      <c r="A544" s="163"/>
      <c r="B544" s="163"/>
    </row>
    <row r="545" spans="1:2" x14ac:dyDescent="0.3">
      <c r="A545" s="163"/>
      <c r="B545" s="163"/>
    </row>
    <row r="546" spans="1:2" x14ac:dyDescent="0.3">
      <c r="A546" s="163"/>
      <c r="B546" s="163"/>
    </row>
    <row r="547" spans="1:2" x14ac:dyDescent="0.3">
      <c r="A547" s="163"/>
      <c r="B547" s="163"/>
    </row>
    <row r="548" spans="1:2" x14ac:dyDescent="0.3">
      <c r="A548" s="163"/>
      <c r="B548" s="163"/>
    </row>
    <row r="549" spans="1:2" x14ac:dyDescent="0.3">
      <c r="A549" s="163"/>
      <c r="B549" s="163"/>
    </row>
    <row r="550" spans="1:2" x14ac:dyDescent="0.3">
      <c r="A550" s="163"/>
      <c r="B550" s="163"/>
    </row>
    <row r="551" spans="1:2" x14ac:dyDescent="0.3">
      <c r="A551" s="163"/>
      <c r="B551" s="163"/>
    </row>
    <row r="552" spans="1:2" x14ac:dyDescent="0.3">
      <c r="A552" s="163"/>
      <c r="B552" s="163"/>
    </row>
    <row r="553" spans="1:2" x14ac:dyDescent="0.3">
      <c r="A553" s="163"/>
      <c r="B553" s="163"/>
    </row>
    <row r="554" spans="1:2" x14ac:dyDescent="0.3">
      <c r="A554" s="163"/>
      <c r="B554" s="163"/>
    </row>
    <row r="555" spans="1:2" x14ac:dyDescent="0.3">
      <c r="A555" s="163"/>
      <c r="B555" s="163"/>
    </row>
    <row r="556" spans="1:2" x14ac:dyDescent="0.3">
      <c r="A556" s="163"/>
      <c r="B556" s="163"/>
    </row>
    <row r="557" spans="1:2" x14ac:dyDescent="0.3">
      <c r="A557" s="163"/>
      <c r="B557" s="163"/>
    </row>
    <row r="558" spans="1:2" x14ac:dyDescent="0.3">
      <c r="A558" s="163"/>
      <c r="B558" s="163"/>
    </row>
    <row r="559" spans="1:2" x14ac:dyDescent="0.3">
      <c r="A559" s="163"/>
      <c r="B559" s="163"/>
    </row>
    <row r="560" spans="1:2" x14ac:dyDescent="0.3">
      <c r="A560" s="163"/>
      <c r="B560" s="163"/>
    </row>
    <row r="561" spans="1:2" x14ac:dyDescent="0.3">
      <c r="A561" s="163"/>
      <c r="B561" s="163"/>
    </row>
    <row r="562" spans="1:2" x14ac:dyDescent="0.3">
      <c r="A562" s="163"/>
      <c r="B562" s="163"/>
    </row>
    <row r="563" spans="1:2" x14ac:dyDescent="0.3">
      <c r="A563" s="163"/>
      <c r="B563" s="163"/>
    </row>
    <row r="564" spans="1:2" x14ac:dyDescent="0.3">
      <c r="A564" s="163"/>
      <c r="B564" s="163"/>
    </row>
    <row r="565" spans="1:2" x14ac:dyDescent="0.3">
      <c r="A565" s="163"/>
      <c r="B565" s="163"/>
    </row>
    <row r="566" spans="1:2" x14ac:dyDescent="0.3">
      <c r="A566" s="163"/>
      <c r="B566" s="163"/>
    </row>
    <row r="567" spans="1:2" x14ac:dyDescent="0.3">
      <c r="A567" s="163"/>
      <c r="B567" s="163"/>
    </row>
    <row r="568" spans="1:2" x14ac:dyDescent="0.3">
      <c r="A568" s="163"/>
      <c r="B568" s="163"/>
    </row>
    <row r="569" spans="1:2" x14ac:dyDescent="0.3">
      <c r="A569" s="163"/>
      <c r="B569" s="163"/>
    </row>
    <row r="570" spans="1:2" x14ac:dyDescent="0.3">
      <c r="A570" s="163"/>
      <c r="B570" s="163"/>
    </row>
    <row r="571" spans="1:2" x14ac:dyDescent="0.3">
      <c r="A571" s="163"/>
      <c r="B571" s="163"/>
    </row>
    <row r="572" spans="1:2" x14ac:dyDescent="0.3">
      <c r="A572" s="163"/>
      <c r="B572" s="163"/>
    </row>
    <row r="573" spans="1:2" x14ac:dyDescent="0.3">
      <c r="A573" s="163"/>
      <c r="B573" s="163"/>
    </row>
    <row r="574" spans="1:2" x14ac:dyDescent="0.3">
      <c r="A574" s="163"/>
      <c r="B574" s="163"/>
    </row>
    <row r="575" spans="1:2" x14ac:dyDescent="0.3">
      <c r="A575" s="163"/>
      <c r="B575" s="163"/>
    </row>
    <row r="576" spans="1:2" x14ac:dyDescent="0.3">
      <c r="A576" s="163"/>
      <c r="B576" s="163"/>
    </row>
    <row r="577" spans="1:2" x14ac:dyDescent="0.3">
      <c r="A577" s="163"/>
      <c r="B577" s="163"/>
    </row>
    <row r="578" spans="1:2" x14ac:dyDescent="0.3">
      <c r="A578" s="163"/>
      <c r="B578" s="163"/>
    </row>
    <row r="579" spans="1:2" x14ac:dyDescent="0.3">
      <c r="A579" s="163"/>
      <c r="B579" s="163"/>
    </row>
    <row r="580" spans="1:2" x14ac:dyDescent="0.3">
      <c r="A580" s="163"/>
      <c r="B580" s="163"/>
    </row>
    <row r="581" spans="1:2" x14ac:dyDescent="0.3">
      <c r="A581" s="163"/>
      <c r="B581" s="163"/>
    </row>
    <row r="582" spans="1:2" x14ac:dyDescent="0.3">
      <c r="A582" s="163"/>
      <c r="B582" s="163"/>
    </row>
    <row r="583" spans="1:2" x14ac:dyDescent="0.3">
      <c r="A583" s="163"/>
      <c r="B583" s="163"/>
    </row>
    <row r="584" spans="1:2" x14ac:dyDescent="0.3">
      <c r="A584" s="163"/>
      <c r="B584" s="163"/>
    </row>
    <row r="585" spans="1:2" x14ac:dyDescent="0.3">
      <c r="A585" s="163"/>
      <c r="B585" s="163"/>
    </row>
    <row r="586" spans="1:2" x14ac:dyDescent="0.3">
      <c r="A586" s="163"/>
      <c r="B586" s="163"/>
    </row>
    <row r="587" spans="1:2" x14ac:dyDescent="0.3">
      <c r="A587" s="163"/>
      <c r="B587" s="163"/>
    </row>
    <row r="588" spans="1:2" x14ac:dyDescent="0.3">
      <c r="A588" s="163"/>
      <c r="B588" s="163"/>
    </row>
    <row r="589" spans="1:2" x14ac:dyDescent="0.3">
      <c r="A589" s="163"/>
      <c r="B589" s="163"/>
    </row>
    <row r="590" spans="1:2" x14ac:dyDescent="0.3">
      <c r="A590" s="163"/>
      <c r="B590" s="163"/>
    </row>
    <row r="591" spans="1:2" x14ac:dyDescent="0.3">
      <c r="A591" s="163"/>
      <c r="B591" s="163"/>
    </row>
    <row r="592" spans="1:2" x14ac:dyDescent="0.3">
      <c r="A592" s="163"/>
      <c r="B592" s="163"/>
    </row>
    <row r="593" spans="1:2" x14ac:dyDescent="0.3">
      <c r="A593" s="163"/>
      <c r="B593" s="163"/>
    </row>
    <row r="594" spans="1:2" x14ac:dyDescent="0.3">
      <c r="A594" s="163"/>
      <c r="B594" s="163"/>
    </row>
    <row r="595" spans="1:2" x14ac:dyDescent="0.3">
      <c r="A595" s="163"/>
      <c r="B595" s="163"/>
    </row>
    <row r="596" spans="1:2" x14ac:dyDescent="0.3">
      <c r="A596" s="163"/>
      <c r="B596" s="163"/>
    </row>
    <row r="597" spans="1:2" x14ac:dyDescent="0.3">
      <c r="A597" s="163"/>
      <c r="B597" s="163"/>
    </row>
    <row r="598" spans="1:2" x14ac:dyDescent="0.3">
      <c r="A598" s="163"/>
      <c r="B598" s="163"/>
    </row>
    <row r="599" spans="1:2" x14ac:dyDescent="0.3">
      <c r="A599" s="163"/>
      <c r="B599" s="163"/>
    </row>
    <row r="600" spans="1:2" x14ac:dyDescent="0.3">
      <c r="A600" s="163"/>
      <c r="B600" s="163"/>
    </row>
    <row r="601" spans="1:2" x14ac:dyDescent="0.3">
      <c r="A601" s="163"/>
      <c r="B601" s="163"/>
    </row>
    <row r="602" spans="1:2" x14ac:dyDescent="0.3">
      <c r="A602" s="163"/>
      <c r="B602" s="163"/>
    </row>
    <row r="603" spans="1:2" x14ac:dyDescent="0.3">
      <c r="A603" s="163"/>
      <c r="B603" s="163"/>
    </row>
    <row r="604" spans="1:2" x14ac:dyDescent="0.3">
      <c r="A604" s="163"/>
      <c r="B604" s="163"/>
    </row>
    <row r="605" spans="1:2" x14ac:dyDescent="0.3">
      <c r="A605" s="163"/>
      <c r="B605" s="163"/>
    </row>
    <row r="606" spans="1:2" x14ac:dyDescent="0.3">
      <c r="A606" s="163"/>
      <c r="B606" s="163"/>
    </row>
    <row r="607" spans="1:2" x14ac:dyDescent="0.3">
      <c r="A607" s="163"/>
      <c r="B607" s="163"/>
    </row>
    <row r="608" spans="1:2" x14ac:dyDescent="0.3">
      <c r="A608" s="163"/>
      <c r="B608" s="163"/>
    </row>
    <row r="609" spans="1:2" x14ac:dyDescent="0.3">
      <c r="A609" s="163"/>
      <c r="B609" s="163"/>
    </row>
    <row r="610" spans="1:2" x14ac:dyDescent="0.3">
      <c r="A610" s="163"/>
      <c r="B610" s="163"/>
    </row>
    <row r="611" spans="1:2" x14ac:dyDescent="0.3">
      <c r="A611" s="163"/>
      <c r="B611" s="163"/>
    </row>
    <row r="612" spans="1:2" x14ac:dyDescent="0.3">
      <c r="A612" s="163"/>
      <c r="B612" s="163"/>
    </row>
    <row r="613" spans="1:2" x14ac:dyDescent="0.3">
      <c r="A613" s="163"/>
      <c r="B613" s="163"/>
    </row>
    <row r="614" spans="1:2" x14ac:dyDescent="0.3">
      <c r="A614" s="163"/>
      <c r="B614" s="163"/>
    </row>
    <row r="615" spans="1:2" x14ac:dyDescent="0.3">
      <c r="A615" s="163"/>
      <c r="B615" s="163"/>
    </row>
    <row r="616" spans="1:2" x14ac:dyDescent="0.3">
      <c r="A616" s="163"/>
      <c r="B616" s="163"/>
    </row>
    <row r="617" spans="1:2" x14ac:dyDescent="0.3">
      <c r="A617" s="163"/>
      <c r="B617" s="163"/>
    </row>
    <row r="618" spans="1:2" x14ac:dyDescent="0.3">
      <c r="A618" s="163"/>
      <c r="B618" s="163"/>
    </row>
    <row r="619" spans="1:2" x14ac:dyDescent="0.3">
      <c r="A619" s="163"/>
      <c r="B619" s="163"/>
    </row>
    <row r="620" spans="1:2" x14ac:dyDescent="0.3">
      <c r="A620" s="163"/>
      <c r="B620" s="163"/>
    </row>
    <row r="621" spans="1:2" x14ac:dyDescent="0.3">
      <c r="A621" s="163"/>
      <c r="B621" s="163"/>
    </row>
    <row r="622" spans="1:2" x14ac:dyDescent="0.3">
      <c r="A622" s="163"/>
      <c r="B622" s="163"/>
    </row>
    <row r="623" spans="1:2" x14ac:dyDescent="0.3">
      <c r="A623" s="163"/>
      <c r="B623" s="163"/>
    </row>
    <row r="624" spans="1:2" x14ac:dyDescent="0.3">
      <c r="A624" s="163"/>
      <c r="B624" s="163"/>
    </row>
    <row r="625" spans="1:2" x14ac:dyDescent="0.3">
      <c r="A625" s="163"/>
      <c r="B625" s="163"/>
    </row>
    <row r="626" spans="1:2" x14ac:dyDescent="0.3">
      <c r="A626" s="163"/>
      <c r="B626" s="163"/>
    </row>
    <row r="627" spans="1:2" x14ac:dyDescent="0.3">
      <c r="A627" s="163"/>
      <c r="B627" s="163"/>
    </row>
    <row r="628" spans="1:2" x14ac:dyDescent="0.3">
      <c r="A628" s="163"/>
      <c r="B628" s="163"/>
    </row>
    <row r="629" spans="1:2" x14ac:dyDescent="0.3">
      <c r="A629" s="163"/>
      <c r="B629" s="163"/>
    </row>
    <row r="630" spans="1:2" x14ac:dyDescent="0.3">
      <c r="A630" s="163"/>
      <c r="B630" s="163"/>
    </row>
    <row r="631" spans="1:2" x14ac:dyDescent="0.3">
      <c r="A631" s="163"/>
      <c r="B631" s="163"/>
    </row>
    <row r="632" spans="1:2" x14ac:dyDescent="0.3">
      <c r="A632" s="163"/>
      <c r="B632" s="163"/>
    </row>
    <row r="633" spans="1:2" x14ac:dyDescent="0.3">
      <c r="A633" s="163"/>
      <c r="B633" s="163"/>
    </row>
    <row r="634" spans="1:2" x14ac:dyDescent="0.3">
      <c r="A634" s="163"/>
      <c r="B634" s="163"/>
    </row>
    <row r="635" spans="1:2" x14ac:dyDescent="0.3">
      <c r="A635" s="163"/>
      <c r="B635" s="163"/>
    </row>
    <row r="636" spans="1:2" x14ac:dyDescent="0.3">
      <c r="A636" s="163"/>
      <c r="B636" s="163"/>
    </row>
    <row r="637" spans="1:2" x14ac:dyDescent="0.3">
      <c r="A637" s="163"/>
      <c r="B637" s="163"/>
    </row>
    <row r="638" spans="1:2" x14ac:dyDescent="0.3">
      <c r="A638" s="163"/>
      <c r="B638" s="163"/>
    </row>
    <row r="639" spans="1:2" x14ac:dyDescent="0.3">
      <c r="A639" s="163"/>
      <c r="B639" s="163"/>
    </row>
    <row r="640" spans="1:2" x14ac:dyDescent="0.3">
      <c r="A640" s="163"/>
      <c r="B640" s="163"/>
    </row>
    <row r="641" spans="1:2" x14ac:dyDescent="0.3">
      <c r="A641" s="163"/>
      <c r="B641" s="163"/>
    </row>
    <row r="642" spans="1:2" x14ac:dyDescent="0.3">
      <c r="A642" s="163"/>
      <c r="B642" s="163"/>
    </row>
    <row r="643" spans="1:2" x14ac:dyDescent="0.3">
      <c r="A643" s="163"/>
      <c r="B643" s="163"/>
    </row>
    <row r="644" spans="1:2" x14ac:dyDescent="0.3">
      <c r="A644" s="163"/>
      <c r="B644" s="163"/>
    </row>
    <row r="645" spans="1:2" x14ac:dyDescent="0.3">
      <c r="A645" s="163"/>
      <c r="B645" s="163"/>
    </row>
    <row r="646" spans="1:2" x14ac:dyDescent="0.3">
      <c r="A646" s="163"/>
      <c r="B646" s="163"/>
    </row>
    <row r="647" spans="1:2" x14ac:dyDescent="0.3">
      <c r="A647" s="163"/>
      <c r="B647" s="163"/>
    </row>
    <row r="648" spans="1:2" x14ac:dyDescent="0.3">
      <c r="A648" s="163"/>
      <c r="B648" s="163"/>
    </row>
    <row r="649" spans="1:2" x14ac:dyDescent="0.3">
      <c r="A649" s="163"/>
      <c r="B649" s="163"/>
    </row>
    <row r="650" spans="1:2" x14ac:dyDescent="0.3">
      <c r="A650" s="163"/>
      <c r="B650" s="163"/>
    </row>
    <row r="651" spans="1:2" x14ac:dyDescent="0.3">
      <c r="A651" s="163"/>
      <c r="B651" s="163"/>
    </row>
    <row r="652" spans="1:2" x14ac:dyDescent="0.3">
      <c r="A652" s="163"/>
      <c r="B652" s="163"/>
    </row>
    <row r="653" spans="1:2" x14ac:dyDescent="0.3">
      <c r="A653" s="163"/>
      <c r="B653" s="163"/>
    </row>
    <row r="654" spans="1:2" x14ac:dyDescent="0.3">
      <c r="A654" s="163"/>
      <c r="B654" s="163"/>
    </row>
    <row r="655" spans="1:2" x14ac:dyDescent="0.3">
      <c r="A655" s="163"/>
      <c r="B655" s="163"/>
    </row>
    <row r="656" spans="1:2" x14ac:dyDescent="0.3">
      <c r="A656" s="163"/>
      <c r="B656" s="163"/>
    </row>
    <row r="657" spans="1:2" x14ac:dyDescent="0.3">
      <c r="A657" s="163"/>
      <c r="B657" s="163"/>
    </row>
    <row r="658" spans="1:2" x14ac:dyDescent="0.3">
      <c r="A658" s="163"/>
      <c r="B658" s="163"/>
    </row>
    <row r="659" spans="1:2" x14ac:dyDescent="0.3">
      <c r="A659" s="163"/>
      <c r="B659" s="163"/>
    </row>
    <row r="660" spans="1:2" x14ac:dyDescent="0.3">
      <c r="A660" s="163"/>
      <c r="B660" s="163"/>
    </row>
    <row r="661" spans="1:2" x14ac:dyDescent="0.3">
      <c r="A661" s="163"/>
      <c r="B661" s="163"/>
    </row>
    <row r="662" spans="1:2" x14ac:dyDescent="0.3">
      <c r="A662" s="163"/>
      <c r="B662" s="163"/>
    </row>
    <row r="663" spans="1:2" x14ac:dyDescent="0.3">
      <c r="A663" s="163"/>
      <c r="B663" s="163"/>
    </row>
    <row r="664" spans="1:2" x14ac:dyDescent="0.3">
      <c r="A664" s="163"/>
      <c r="B664" s="163"/>
    </row>
    <row r="665" spans="1:2" x14ac:dyDescent="0.3">
      <c r="A665" s="163"/>
      <c r="B665" s="163"/>
    </row>
    <row r="666" spans="1:2" x14ac:dyDescent="0.3">
      <c r="A666" s="163"/>
      <c r="B666" s="163"/>
    </row>
    <row r="667" spans="1:2" x14ac:dyDescent="0.3">
      <c r="A667" s="163"/>
      <c r="B667" s="163"/>
    </row>
    <row r="668" spans="1:2" x14ac:dyDescent="0.3">
      <c r="A668" s="163"/>
      <c r="B668" s="163"/>
    </row>
    <row r="669" spans="1:2" x14ac:dyDescent="0.3">
      <c r="A669" s="163"/>
      <c r="B669" s="163"/>
    </row>
    <row r="670" spans="1:2" x14ac:dyDescent="0.3">
      <c r="A670" s="163"/>
      <c r="B670" s="163"/>
    </row>
    <row r="671" spans="1:2" x14ac:dyDescent="0.3">
      <c r="A671" s="163"/>
      <c r="B671" s="163"/>
    </row>
    <row r="672" spans="1:2" x14ac:dyDescent="0.3">
      <c r="A672" s="163"/>
      <c r="B672" s="163"/>
    </row>
    <row r="673" spans="1:2" x14ac:dyDescent="0.3">
      <c r="A673" s="163"/>
      <c r="B673" s="163"/>
    </row>
    <row r="674" spans="1:2" x14ac:dyDescent="0.3">
      <c r="A674" s="163"/>
      <c r="B674" s="163"/>
    </row>
    <row r="675" spans="1:2" x14ac:dyDescent="0.3">
      <c r="A675" s="163"/>
      <c r="B675" s="163"/>
    </row>
    <row r="676" spans="1:2" x14ac:dyDescent="0.3">
      <c r="A676" s="163"/>
      <c r="B676" s="163"/>
    </row>
    <row r="677" spans="1:2" x14ac:dyDescent="0.3">
      <c r="A677" s="163"/>
      <c r="B677" s="163"/>
    </row>
    <row r="678" spans="1:2" x14ac:dyDescent="0.3">
      <c r="A678" s="163"/>
      <c r="B678" s="163"/>
    </row>
    <row r="679" spans="1:2" x14ac:dyDescent="0.3">
      <c r="A679" s="163"/>
      <c r="B679" s="163"/>
    </row>
    <row r="680" spans="1:2" x14ac:dyDescent="0.3">
      <c r="A680" s="163"/>
      <c r="B680" s="163"/>
    </row>
    <row r="681" spans="1:2" x14ac:dyDescent="0.3">
      <c r="A681" s="163"/>
      <c r="B681" s="163"/>
    </row>
    <row r="682" spans="1:2" x14ac:dyDescent="0.3">
      <c r="A682" s="163"/>
      <c r="B682" s="163"/>
    </row>
    <row r="683" spans="1:2" x14ac:dyDescent="0.3">
      <c r="A683" s="163"/>
      <c r="B683" s="163"/>
    </row>
    <row r="684" spans="1:2" x14ac:dyDescent="0.3">
      <c r="A684" s="163"/>
      <c r="B684" s="163"/>
    </row>
    <row r="685" spans="1:2" x14ac:dyDescent="0.3">
      <c r="A685" s="163"/>
      <c r="B685" s="163"/>
    </row>
    <row r="686" spans="1:2" x14ac:dyDescent="0.3">
      <c r="A686" s="163"/>
      <c r="B686" s="163"/>
    </row>
    <row r="687" spans="1:2" x14ac:dyDescent="0.3">
      <c r="A687" s="163"/>
      <c r="B687" s="163"/>
    </row>
    <row r="688" spans="1:2" x14ac:dyDescent="0.3">
      <c r="A688" s="163"/>
      <c r="B688" s="163"/>
    </row>
    <row r="689" spans="1:2" x14ac:dyDescent="0.3">
      <c r="A689" s="163"/>
      <c r="B689" s="163"/>
    </row>
    <row r="690" spans="1:2" x14ac:dyDescent="0.3">
      <c r="A690" s="163"/>
      <c r="B690" s="163"/>
    </row>
    <row r="691" spans="1:2" x14ac:dyDescent="0.3">
      <c r="A691" s="163"/>
      <c r="B691" s="163"/>
    </row>
    <row r="692" spans="1:2" x14ac:dyDescent="0.3">
      <c r="A692" s="163"/>
      <c r="B692" s="163"/>
    </row>
    <row r="693" spans="1:2" x14ac:dyDescent="0.3">
      <c r="A693" s="163"/>
      <c r="B693" s="163"/>
    </row>
    <row r="694" spans="1:2" x14ac:dyDescent="0.3">
      <c r="A694" s="163"/>
      <c r="B694" s="163"/>
    </row>
    <row r="695" spans="1:2" x14ac:dyDescent="0.3">
      <c r="A695" s="163"/>
      <c r="B695" s="163"/>
    </row>
    <row r="696" spans="1:2" x14ac:dyDescent="0.3">
      <c r="A696" s="163"/>
      <c r="B696" s="163"/>
    </row>
    <row r="697" spans="1:2" x14ac:dyDescent="0.3">
      <c r="A697" s="163"/>
      <c r="B697" s="163"/>
    </row>
    <row r="698" spans="1:2" x14ac:dyDescent="0.3">
      <c r="A698" s="163"/>
      <c r="B698" s="163"/>
    </row>
    <row r="699" spans="1:2" x14ac:dyDescent="0.3">
      <c r="A699" s="163"/>
      <c r="B699" s="163"/>
    </row>
    <row r="700" spans="1:2" x14ac:dyDescent="0.3">
      <c r="A700" s="163"/>
      <c r="B700" s="163"/>
    </row>
    <row r="701" spans="1:2" x14ac:dyDescent="0.3">
      <c r="A701" s="163"/>
      <c r="B701" s="163"/>
    </row>
    <row r="702" spans="1:2" x14ac:dyDescent="0.3">
      <c r="A702" s="163"/>
      <c r="B702" s="163"/>
    </row>
    <row r="703" spans="1:2" x14ac:dyDescent="0.3">
      <c r="A703" s="163"/>
      <c r="B703" s="163"/>
    </row>
    <row r="704" spans="1:2" x14ac:dyDescent="0.3">
      <c r="A704" s="163"/>
      <c r="B704" s="163"/>
    </row>
    <row r="705" spans="1:2" x14ac:dyDescent="0.3">
      <c r="A705" s="163"/>
      <c r="B705" s="163"/>
    </row>
    <row r="706" spans="1:2" x14ac:dyDescent="0.3">
      <c r="A706" s="163"/>
      <c r="B706" s="163"/>
    </row>
    <row r="707" spans="1:2" x14ac:dyDescent="0.3">
      <c r="A707" s="163"/>
      <c r="B707" s="163"/>
    </row>
    <row r="708" spans="1:2" x14ac:dyDescent="0.3">
      <c r="A708" s="163"/>
      <c r="B708" s="163"/>
    </row>
    <row r="709" spans="1:2" x14ac:dyDescent="0.3">
      <c r="A709" s="163"/>
      <c r="B709" s="163"/>
    </row>
    <row r="710" spans="1:2" x14ac:dyDescent="0.3">
      <c r="A710" s="163"/>
      <c r="B710" s="163"/>
    </row>
    <row r="711" spans="1:2" x14ac:dyDescent="0.3">
      <c r="A711" s="163"/>
      <c r="B711" s="163"/>
    </row>
    <row r="712" spans="1:2" x14ac:dyDescent="0.3">
      <c r="A712" s="163"/>
      <c r="B712" s="163"/>
    </row>
    <row r="713" spans="1:2" x14ac:dyDescent="0.3">
      <c r="A713" s="163"/>
      <c r="B713" s="163"/>
    </row>
    <row r="714" spans="1:2" x14ac:dyDescent="0.3">
      <c r="A714" s="163"/>
      <c r="B714" s="163"/>
    </row>
    <row r="715" spans="1:2" x14ac:dyDescent="0.3">
      <c r="A715" s="163"/>
      <c r="B715" s="163"/>
    </row>
    <row r="716" spans="1:2" x14ac:dyDescent="0.3">
      <c r="A716" s="163"/>
      <c r="B716" s="163"/>
    </row>
    <row r="717" spans="1:2" x14ac:dyDescent="0.3">
      <c r="A717" s="163"/>
      <c r="B717" s="163"/>
    </row>
    <row r="718" spans="1:2" x14ac:dyDescent="0.3">
      <c r="A718" s="163"/>
      <c r="B718" s="163"/>
    </row>
    <row r="719" spans="1:2" x14ac:dyDescent="0.3">
      <c r="A719" s="163"/>
      <c r="B719" s="163"/>
    </row>
    <row r="720" spans="1:2" x14ac:dyDescent="0.3">
      <c r="A720" s="163"/>
      <c r="B720" s="163"/>
    </row>
    <row r="721" spans="1:2" x14ac:dyDescent="0.3">
      <c r="A721" s="163"/>
      <c r="B721" s="163"/>
    </row>
    <row r="722" spans="1:2" x14ac:dyDescent="0.3">
      <c r="A722" s="163"/>
      <c r="B722" s="163"/>
    </row>
    <row r="723" spans="1:2" x14ac:dyDescent="0.3">
      <c r="A723" s="163"/>
      <c r="B723" s="163"/>
    </row>
    <row r="724" spans="1:2" x14ac:dyDescent="0.3">
      <c r="A724" s="163"/>
      <c r="B724" s="163"/>
    </row>
    <row r="725" spans="1:2" x14ac:dyDescent="0.3">
      <c r="A725" s="163"/>
      <c r="B725" s="163"/>
    </row>
    <row r="726" spans="1:2" x14ac:dyDescent="0.3">
      <c r="A726" s="163"/>
      <c r="B726" s="163"/>
    </row>
    <row r="727" spans="1:2" x14ac:dyDescent="0.3">
      <c r="A727" s="163"/>
      <c r="B727" s="163"/>
    </row>
    <row r="728" spans="1:2" x14ac:dyDescent="0.3">
      <c r="A728" s="163"/>
      <c r="B728" s="163"/>
    </row>
    <row r="729" spans="1:2" x14ac:dyDescent="0.3">
      <c r="A729" s="163"/>
      <c r="B729" s="163"/>
    </row>
    <row r="730" spans="1:2" x14ac:dyDescent="0.3">
      <c r="A730" s="163"/>
      <c r="B730" s="163"/>
    </row>
    <row r="731" spans="1:2" x14ac:dyDescent="0.3">
      <c r="A731" s="163"/>
      <c r="B731" s="163"/>
    </row>
    <row r="732" spans="1:2" x14ac:dyDescent="0.3">
      <c r="A732" s="163"/>
      <c r="B732" s="163"/>
    </row>
    <row r="733" spans="1:2" x14ac:dyDescent="0.3">
      <c r="A733" s="163"/>
      <c r="B733" s="163"/>
    </row>
    <row r="734" spans="1:2" x14ac:dyDescent="0.3">
      <c r="A734" s="163"/>
      <c r="B734" s="163"/>
    </row>
    <row r="735" spans="1:2" x14ac:dyDescent="0.3">
      <c r="A735" s="163"/>
      <c r="B735" s="163"/>
    </row>
    <row r="736" spans="1:2" x14ac:dyDescent="0.3">
      <c r="A736" s="163"/>
      <c r="B736" s="163"/>
    </row>
    <row r="737" spans="1:2" x14ac:dyDescent="0.3">
      <c r="A737" s="163"/>
      <c r="B737" s="163"/>
    </row>
    <row r="738" spans="1:2" x14ac:dyDescent="0.3">
      <c r="A738" s="163"/>
      <c r="B738" s="163"/>
    </row>
    <row r="739" spans="1:2" x14ac:dyDescent="0.3">
      <c r="A739" s="163"/>
      <c r="B739" s="163"/>
    </row>
    <row r="740" spans="1:2" x14ac:dyDescent="0.3">
      <c r="A740" s="163"/>
      <c r="B740" s="163"/>
    </row>
    <row r="741" spans="1:2" x14ac:dyDescent="0.3">
      <c r="A741" s="163"/>
      <c r="B741" s="163"/>
    </row>
    <row r="742" spans="1:2" x14ac:dyDescent="0.3">
      <c r="A742" s="163"/>
      <c r="B742" s="163"/>
    </row>
    <row r="743" spans="1:2" x14ac:dyDescent="0.3">
      <c r="A743" s="163"/>
      <c r="B743" s="163"/>
    </row>
    <row r="744" spans="1:2" x14ac:dyDescent="0.3">
      <c r="A744" s="163"/>
      <c r="B744" s="163"/>
    </row>
    <row r="745" spans="1:2" x14ac:dyDescent="0.3">
      <c r="A745" s="163"/>
      <c r="B745" s="163"/>
    </row>
    <row r="746" spans="1:2" x14ac:dyDescent="0.3">
      <c r="A746" s="163"/>
      <c r="B746" s="163"/>
    </row>
    <row r="747" spans="1:2" x14ac:dyDescent="0.3">
      <c r="A747" s="163"/>
      <c r="B747" s="163"/>
    </row>
    <row r="748" spans="1:2" x14ac:dyDescent="0.3">
      <c r="A748" s="163"/>
      <c r="B748" s="163"/>
    </row>
    <row r="749" spans="1:2" x14ac:dyDescent="0.3">
      <c r="A749" s="163"/>
      <c r="B749" s="163"/>
    </row>
    <row r="750" spans="1:2" x14ac:dyDescent="0.3">
      <c r="A750" s="163"/>
      <c r="B750" s="163"/>
    </row>
    <row r="751" spans="1:2" x14ac:dyDescent="0.3">
      <c r="A751" s="163"/>
      <c r="B751" s="163"/>
    </row>
    <row r="752" spans="1:2" x14ac:dyDescent="0.3">
      <c r="A752" s="163"/>
      <c r="B752" s="163"/>
    </row>
    <row r="753" spans="1:2" x14ac:dyDescent="0.3">
      <c r="A753" s="163"/>
      <c r="B753" s="163"/>
    </row>
    <row r="754" spans="1:2" x14ac:dyDescent="0.3">
      <c r="A754" s="163"/>
      <c r="B754" s="163"/>
    </row>
    <row r="755" spans="1:2" x14ac:dyDescent="0.3">
      <c r="A755" s="163"/>
      <c r="B755" s="163"/>
    </row>
    <row r="756" spans="1:2" x14ac:dyDescent="0.3">
      <c r="A756" s="163"/>
      <c r="B756" s="163"/>
    </row>
    <row r="757" spans="1:2" x14ac:dyDescent="0.3">
      <c r="A757" s="163"/>
      <c r="B757" s="163"/>
    </row>
    <row r="758" spans="1:2" x14ac:dyDescent="0.3">
      <c r="A758" s="163"/>
      <c r="B758" s="163"/>
    </row>
    <row r="759" spans="1:2" x14ac:dyDescent="0.3">
      <c r="A759" s="163"/>
      <c r="B759" s="163"/>
    </row>
    <row r="760" spans="1:2" x14ac:dyDescent="0.3">
      <c r="A760" s="163"/>
      <c r="B760" s="163"/>
    </row>
    <row r="761" spans="1:2" x14ac:dyDescent="0.3">
      <c r="A761" s="163"/>
      <c r="B761" s="163"/>
    </row>
    <row r="762" spans="1:2" x14ac:dyDescent="0.3">
      <c r="A762" s="163"/>
      <c r="B762" s="163"/>
    </row>
    <row r="763" spans="1:2" x14ac:dyDescent="0.3">
      <c r="A763" s="163"/>
      <c r="B763" s="163"/>
    </row>
    <row r="764" spans="1:2" x14ac:dyDescent="0.3">
      <c r="A764" s="163"/>
      <c r="B764" s="163"/>
    </row>
    <row r="765" spans="1:2" x14ac:dyDescent="0.3">
      <c r="A765" s="163"/>
      <c r="B765" s="163"/>
    </row>
    <row r="766" spans="1:2" x14ac:dyDescent="0.3">
      <c r="A766" s="163"/>
      <c r="B766" s="163"/>
    </row>
    <row r="767" spans="1:2" x14ac:dyDescent="0.3">
      <c r="A767" s="163"/>
      <c r="B767" s="163"/>
    </row>
    <row r="768" spans="1:2" x14ac:dyDescent="0.3">
      <c r="A768" s="163"/>
      <c r="B768" s="163"/>
    </row>
    <row r="769" spans="1:2" x14ac:dyDescent="0.3">
      <c r="A769" s="163"/>
      <c r="B769" s="163"/>
    </row>
    <row r="770" spans="1:2" x14ac:dyDescent="0.3">
      <c r="A770" s="163"/>
      <c r="B770" s="163"/>
    </row>
    <row r="771" spans="1:2" x14ac:dyDescent="0.3">
      <c r="A771" s="163"/>
      <c r="B771" s="163"/>
    </row>
    <row r="772" spans="1:2" x14ac:dyDescent="0.3">
      <c r="A772" s="163"/>
      <c r="B772" s="163"/>
    </row>
    <row r="773" spans="1:2" x14ac:dyDescent="0.3">
      <c r="A773" s="163"/>
      <c r="B773" s="163"/>
    </row>
    <row r="774" spans="1:2" x14ac:dyDescent="0.3">
      <c r="A774" s="163"/>
      <c r="B774" s="163"/>
    </row>
    <row r="775" spans="1:2" x14ac:dyDescent="0.3">
      <c r="A775" s="163"/>
      <c r="B775" s="163"/>
    </row>
    <row r="776" spans="1:2" x14ac:dyDescent="0.3">
      <c r="A776" s="163"/>
      <c r="B776" s="163"/>
    </row>
    <row r="777" spans="1:2" x14ac:dyDescent="0.3">
      <c r="A777" s="163"/>
      <c r="B777" s="163"/>
    </row>
    <row r="778" spans="1:2" x14ac:dyDescent="0.3">
      <c r="A778" s="163"/>
      <c r="B778" s="163"/>
    </row>
    <row r="779" spans="1:2" x14ac:dyDescent="0.3">
      <c r="A779" s="163"/>
      <c r="B779" s="163"/>
    </row>
    <row r="780" spans="1:2" x14ac:dyDescent="0.3">
      <c r="A780" s="163"/>
      <c r="B780" s="163"/>
    </row>
    <row r="781" spans="1:2" x14ac:dyDescent="0.3">
      <c r="A781" s="163"/>
      <c r="B781" s="163"/>
    </row>
    <row r="782" spans="1:2" x14ac:dyDescent="0.3">
      <c r="A782" s="163"/>
      <c r="B782" s="163"/>
    </row>
    <row r="783" spans="1:2" x14ac:dyDescent="0.3">
      <c r="A783" s="163"/>
      <c r="B783" s="163"/>
    </row>
    <row r="784" spans="1:2" x14ac:dyDescent="0.3">
      <c r="A784" s="163"/>
      <c r="B784" s="163"/>
    </row>
    <row r="785" spans="1:2" x14ac:dyDescent="0.3">
      <c r="A785" s="163"/>
      <c r="B785" s="163"/>
    </row>
    <row r="786" spans="1:2" x14ac:dyDescent="0.3">
      <c r="A786" s="163"/>
      <c r="B786" s="163"/>
    </row>
    <row r="787" spans="1:2" x14ac:dyDescent="0.3">
      <c r="A787" s="163"/>
      <c r="B787" s="163"/>
    </row>
    <row r="788" spans="1:2" x14ac:dyDescent="0.3">
      <c r="A788" s="163"/>
      <c r="B788" s="163"/>
    </row>
    <row r="789" spans="1:2" x14ac:dyDescent="0.3">
      <c r="A789" s="163"/>
      <c r="B789" s="163"/>
    </row>
    <row r="790" spans="1:2" x14ac:dyDescent="0.3">
      <c r="A790" s="163"/>
      <c r="B790" s="163"/>
    </row>
    <row r="791" spans="1:2" x14ac:dyDescent="0.3">
      <c r="A791" s="163"/>
      <c r="B791" s="163"/>
    </row>
    <row r="792" spans="1:2" x14ac:dyDescent="0.3">
      <c r="A792" s="163"/>
      <c r="B792" s="163"/>
    </row>
    <row r="793" spans="1:2" x14ac:dyDescent="0.3">
      <c r="A793" s="163"/>
      <c r="B793" s="163"/>
    </row>
    <row r="794" spans="1:2" x14ac:dyDescent="0.3">
      <c r="A794" s="163"/>
      <c r="B794" s="163"/>
    </row>
    <row r="795" spans="1:2" x14ac:dyDescent="0.3">
      <c r="A795" s="163"/>
      <c r="B795" s="163"/>
    </row>
    <row r="796" spans="1:2" x14ac:dyDescent="0.3">
      <c r="A796" s="163"/>
      <c r="B796" s="163"/>
    </row>
    <row r="797" spans="1:2" x14ac:dyDescent="0.3">
      <c r="A797" s="163"/>
      <c r="B797" s="163"/>
    </row>
    <row r="798" spans="1:2" x14ac:dyDescent="0.3">
      <c r="A798" s="163"/>
      <c r="B798" s="163"/>
    </row>
    <row r="799" spans="1:2" x14ac:dyDescent="0.3">
      <c r="A799" s="163"/>
      <c r="B799" s="163"/>
    </row>
    <row r="800" spans="1:2" x14ac:dyDescent="0.3">
      <c r="A800" s="163"/>
      <c r="B800" s="163"/>
    </row>
    <row r="801" spans="1:2" x14ac:dyDescent="0.3">
      <c r="A801" s="163"/>
      <c r="B801" s="163"/>
    </row>
    <row r="802" spans="1:2" x14ac:dyDescent="0.3">
      <c r="A802" s="163"/>
      <c r="B802" s="163"/>
    </row>
    <row r="803" spans="1:2" x14ac:dyDescent="0.3">
      <c r="A803" s="163"/>
      <c r="B803" s="163"/>
    </row>
    <row r="804" spans="1:2" x14ac:dyDescent="0.3">
      <c r="A804" s="163"/>
      <c r="B804" s="163"/>
    </row>
    <row r="805" spans="1:2" x14ac:dyDescent="0.3">
      <c r="A805" s="163"/>
      <c r="B805" s="163"/>
    </row>
    <row r="806" spans="1:2" x14ac:dyDescent="0.3">
      <c r="A806" s="163"/>
      <c r="B806" s="163"/>
    </row>
    <row r="807" spans="1:2" x14ac:dyDescent="0.3">
      <c r="A807" s="163"/>
      <c r="B807" s="163"/>
    </row>
    <row r="808" spans="1:2" x14ac:dyDescent="0.3">
      <c r="A808" s="163"/>
      <c r="B808" s="163"/>
    </row>
    <row r="809" spans="1:2" x14ac:dyDescent="0.3">
      <c r="A809" s="163"/>
      <c r="B809" s="163"/>
    </row>
    <row r="810" spans="1:2" x14ac:dyDescent="0.3">
      <c r="A810" s="163"/>
      <c r="B810" s="163"/>
    </row>
    <row r="811" spans="1:2" x14ac:dyDescent="0.3">
      <c r="A811" s="163"/>
      <c r="B811" s="163"/>
    </row>
    <row r="812" spans="1:2" x14ac:dyDescent="0.3">
      <c r="A812" s="163"/>
      <c r="B812" s="163"/>
    </row>
    <row r="813" spans="1:2" x14ac:dyDescent="0.3">
      <c r="A813" s="163"/>
      <c r="B813" s="163"/>
    </row>
    <row r="814" spans="1:2" x14ac:dyDescent="0.3">
      <c r="A814" s="163"/>
      <c r="B814" s="163"/>
    </row>
    <row r="815" spans="1:2" x14ac:dyDescent="0.3">
      <c r="A815" s="163"/>
      <c r="B815" s="163"/>
    </row>
    <row r="816" spans="1:2" x14ac:dyDescent="0.3">
      <c r="A816" s="163"/>
      <c r="B816" s="163"/>
    </row>
    <row r="817" spans="1:2" x14ac:dyDescent="0.3">
      <c r="A817" s="163"/>
      <c r="B817" s="163"/>
    </row>
    <row r="818" spans="1:2" x14ac:dyDescent="0.3">
      <c r="A818" s="163"/>
      <c r="B818" s="163"/>
    </row>
    <row r="819" spans="1:2" x14ac:dyDescent="0.3">
      <c r="A819" s="163"/>
      <c r="B819" s="163"/>
    </row>
    <row r="820" spans="1:2" x14ac:dyDescent="0.3">
      <c r="A820" s="163"/>
      <c r="B820" s="163"/>
    </row>
    <row r="821" spans="1:2" x14ac:dyDescent="0.3">
      <c r="A821" s="163"/>
      <c r="B821" s="163"/>
    </row>
    <row r="822" spans="1:2" x14ac:dyDescent="0.3">
      <c r="A822" s="163"/>
      <c r="B822" s="163"/>
    </row>
    <row r="823" spans="1:2" x14ac:dyDescent="0.3">
      <c r="A823" s="163"/>
      <c r="B823" s="163"/>
    </row>
    <row r="824" spans="1:2" x14ac:dyDescent="0.3">
      <c r="A824" s="163"/>
      <c r="B824" s="163"/>
    </row>
    <row r="825" spans="1:2" x14ac:dyDescent="0.3">
      <c r="A825" s="163"/>
      <c r="B825" s="163"/>
    </row>
    <row r="826" spans="1:2" x14ac:dyDescent="0.3">
      <c r="A826" s="163"/>
      <c r="B826" s="163"/>
    </row>
    <row r="827" spans="1:2" x14ac:dyDescent="0.3">
      <c r="A827" s="163"/>
      <c r="B827" s="163"/>
    </row>
    <row r="828" spans="1:2" x14ac:dyDescent="0.3">
      <c r="A828" s="163"/>
      <c r="B828" s="163"/>
    </row>
    <row r="829" spans="1:2" x14ac:dyDescent="0.3">
      <c r="A829" s="163"/>
      <c r="B829" s="163"/>
    </row>
    <row r="830" spans="1:2" x14ac:dyDescent="0.3">
      <c r="A830" s="163"/>
      <c r="B830" s="163"/>
    </row>
    <row r="831" spans="1:2" x14ac:dyDescent="0.3">
      <c r="A831" s="163"/>
      <c r="B831" s="163"/>
    </row>
    <row r="832" spans="1:2" x14ac:dyDescent="0.3">
      <c r="A832" s="163"/>
      <c r="B832" s="163"/>
    </row>
    <row r="833" spans="1:2" x14ac:dyDescent="0.3">
      <c r="A833" s="163"/>
      <c r="B833" s="163"/>
    </row>
    <row r="834" spans="1:2" x14ac:dyDescent="0.3">
      <c r="A834" s="163"/>
      <c r="B834" s="163"/>
    </row>
    <row r="835" spans="1:2" x14ac:dyDescent="0.3">
      <c r="A835" s="163"/>
      <c r="B835" s="163"/>
    </row>
    <row r="836" spans="1:2" x14ac:dyDescent="0.3">
      <c r="A836" s="163"/>
      <c r="B836" s="163"/>
    </row>
    <row r="837" spans="1:2" x14ac:dyDescent="0.3">
      <c r="A837" s="163"/>
      <c r="B837" s="163"/>
    </row>
    <row r="838" spans="1:2" x14ac:dyDescent="0.3">
      <c r="A838" s="163"/>
      <c r="B838" s="163"/>
    </row>
    <row r="839" spans="1:2" x14ac:dyDescent="0.3">
      <c r="A839" s="163"/>
      <c r="B839" s="163"/>
    </row>
    <row r="840" spans="1:2" x14ac:dyDescent="0.3">
      <c r="A840" s="163"/>
      <c r="B840" s="163"/>
    </row>
    <row r="841" spans="1:2" x14ac:dyDescent="0.3">
      <c r="A841" s="163"/>
      <c r="B841" s="163"/>
    </row>
    <row r="842" spans="1:2" x14ac:dyDescent="0.3">
      <c r="A842" s="163"/>
      <c r="B842" s="163"/>
    </row>
    <row r="843" spans="1:2" x14ac:dyDescent="0.3">
      <c r="A843" s="163"/>
      <c r="B843" s="163"/>
    </row>
    <row r="844" spans="1:2" x14ac:dyDescent="0.3">
      <c r="A844" s="163"/>
      <c r="B844" s="163"/>
    </row>
    <row r="845" spans="1:2" x14ac:dyDescent="0.3">
      <c r="A845" s="163"/>
      <c r="B845" s="163"/>
    </row>
    <row r="846" spans="1:2" x14ac:dyDescent="0.3">
      <c r="A846" s="163"/>
      <c r="B846" s="163"/>
    </row>
    <row r="847" spans="1:2" x14ac:dyDescent="0.3">
      <c r="A847" s="163"/>
      <c r="B847" s="163"/>
    </row>
    <row r="848" spans="1:2" x14ac:dyDescent="0.3">
      <c r="A848" s="163"/>
      <c r="B848" s="163"/>
    </row>
    <row r="849" spans="1:2" x14ac:dyDescent="0.3">
      <c r="A849" s="163"/>
      <c r="B849" s="163"/>
    </row>
    <row r="850" spans="1:2" x14ac:dyDescent="0.3">
      <c r="A850" s="163"/>
      <c r="B850" s="163"/>
    </row>
    <row r="851" spans="1:2" x14ac:dyDescent="0.3">
      <c r="A851" s="163"/>
      <c r="B851" s="163"/>
    </row>
    <row r="852" spans="1:2" x14ac:dyDescent="0.3">
      <c r="A852" s="163"/>
      <c r="B852" s="163"/>
    </row>
    <row r="853" spans="1:2" x14ac:dyDescent="0.3">
      <c r="A853" s="163"/>
      <c r="B853" s="163"/>
    </row>
    <row r="854" spans="1:2" x14ac:dyDescent="0.3">
      <c r="A854" s="163"/>
      <c r="B854" s="163"/>
    </row>
    <row r="855" spans="1:2" x14ac:dyDescent="0.3">
      <c r="A855" s="163"/>
      <c r="B855" s="163"/>
    </row>
    <row r="856" spans="1:2" x14ac:dyDescent="0.3">
      <c r="A856" s="163"/>
      <c r="B856" s="163"/>
    </row>
    <row r="857" spans="1:2" x14ac:dyDescent="0.3">
      <c r="A857" s="163"/>
      <c r="B857" s="163"/>
    </row>
    <row r="858" spans="1:2" x14ac:dyDescent="0.3">
      <c r="A858" s="163"/>
      <c r="B858" s="163"/>
    </row>
    <row r="859" spans="1:2" x14ac:dyDescent="0.3">
      <c r="A859" s="163"/>
      <c r="B859" s="163"/>
    </row>
    <row r="860" spans="1:2" x14ac:dyDescent="0.3">
      <c r="A860" s="163"/>
      <c r="B860" s="163"/>
    </row>
    <row r="861" spans="1:2" x14ac:dyDescent="0.3">
      <c r="A861" s="163"/>
      <c r="B861" s="163"/>
    </row>
    <row r="862" spans="1:2" x14ac:dyDescent="0.3">
      <c r="A862" s="163"/>
      <c r="B862" s="163"/>
    </row>
    <row r="863" spans="1:2" x14ac:dyDescent="0.3">
      <c r="A863" s="163"/>
      <c r="B863" s="163"/>
    </row>
    <row r="864" spans="1:2" x14ac:dyDescent="0.3">
      <c r="A864" s="163"/>
      <c r="B864" s="163"/>
    </row>
    <row r="865" spans="1:2" x14ac:dyDescent="0.3">
      <c r="A865" s="163"/>
      <c r="B865" s="163"/>
    </row>
    <row r="866" spans="1:2" x14ac:dyDescent="0.3">
      <c r="A866" s="163"/>
      <c r="B866" s="163"/>
    </row>
    <row r="867" spans="1:2" x14ac:dyDescent="0.3">
      <c r="A867" s="163"/>
      <c r="B867" s="163"/>
    </row>
    <row r="868" spans="1:2" x14ac:dyDescent="0.3">
      <c r="A868" s="163"/>
      <c r="B868" s="163"/>
    </row>
    <row r="869" spans="1:2" x14ac:dyDescent="0.3">
      <c r="A869" s="163"/>
      <c r="B869" s="163"/>
    </row>
    <row r="870" spans="1:2" x14ac:dyDescent="0.3">
      <c r="A870" s="163"/>
      <c r="B870" s="163"/>
    </row>
    <row r="871" spans="1:2" x14ac:dyDescent="0.3">
      <c r="A871" s="163"/>
      <c r="B871" s="163"/>
    </row>
    <row r="872" spans="1:2" x14ac:dyDescent="0.3">
      <c r="A872" s="163"/>
      <c r="B872" s="163"/>
    </row>
    <row r="873" spans="1:2" x14ac:dyDescent="0.3">
      <c r="A873" s="163"/>
      <c r="B873" s="163"/>
    </row>
    <row r="874" spans="1:2" x14ac:dyDescent="0.3">
      <c r="A874" s="163"/>
      <c r="B874" s="163"/>
    </row>
    <row r="875" spans="1:2" x14ac:dyDescent="0.3">
      <c r="A875" s="163"/>
      <c r="B875" s="163"/>
    </row>
    <row r="876" spans="1:2" x14ac:dyDescent="0.3">
      <c r="A876" s="163"/>
      <c r="B876" s="163"/>
    </row>
    <row r="877" spans="1:2" x14ac:dyDescent="0.3">
      <c r="A877" s="163"/>
      <c r="B877" s="163"/>
    </row>
    <row r="878" spans="1:2" x14ac:dyDescent="0.3">
      <c r="A878" s="163"/>
      <c r="B878" s="163"/>
    </row>
    <row r="879" spans="1:2" x14ac:dyDescent="0.3">
      <c r="A879" s="163"/>
      <c r="B879" s="163"/>
    </row>
    <row r="880" spans="1:2" x14ac:dyDescent="0.3">
      <c r="A880" s="163"/>
      <c r="B880" s="163"/>
    </row>
    <row r="881" spans="1:2" x14ac:dyDescent="0.3">
      <c r="A881" s="163"/>
      <c r="B881" s="163"/>
    </row>
    <row r="882" spans="1:2" x14ac:dyDescent="0.3">
      <c r="A882" s="163"/>
      <c r="B882" s="163"/>
    </row>
    <row r="883" spans="1:2" x14ac:dyDescent="0.3">
      <c r="A883" s="163"/>
      <c r="B883" s="163"/>
    </row>
    <row r="884" spans="1:2" x14ac:dyDescent="0.3">
      <c r="A884" s="163"/>
      <c r="B884" s="163"/>
    </row>
    <row r="885" spans="1:2" x14ac:dyDescent="0.3">
      <c r="A885" s="163"/>
      <c r="B885" s="163"/>
    </row>
    <row r="886" spans="1:2" x14ac:dyDescent="0.3">
      <c r="A886" s="163"/>
      <c r="B886" s="163"/>
    </row>
    <row r="887" spans="1:2" x14ac:dyDescent="0.3">
      <c r="A887" s="163"/>
      <c r="B887" s="163"/>
    </row>
    <row r="888" spans="1:2" x14ac:dyDescent="0.3">
      <c r="A888" s="163"/>
      <c r="B888" s="163"/>
    </row>
    <row r="889" spans="1:2" x14ac:dyDescent="0.3">
      <c r="A889" s="163"/>
      <c r="B889" s="163"/>
    </row>
    <row r="890" spans="1:2" x14ac:dyDescent="0.3">
      <c r="A890" s="163"/>
      <c r="B890" s="163"/>
    </row>
    <row r="891" spans="1:2" x14ac:dyDescent="0.3">
      <c r="A891" s="163"/>
      <c r="B891" s="163"/>
    </row>
    <row r="892" spans="1:2" x14ac:dyDescent="0.3">
      <c r="A892" s="163"/>
      <c r="B892" s="163"/>
    </row>
    <row r="893" spans="1:2" x14ac:dyDescent="0.3">
      <c r="A893" s="163"/>
      <c r="B893" s="163"/>
    </row>
    <row r="894" spans="1:2" x14ac:dyDescent="0.3">
      <c r="A894" s="163"/>
      <c r="B894" s="163"/>
    </row>
    <row r="895" spans="1:2" x14ac:dyDescent="0.3">
      <c r="A895" s="163"/>
      <c r="B895" s="163"/>
    </row>
    <row r="896" spans="1:2" x14ac:dyDescent="0.3">
      <c r="A896" s="163"/>
      <c r="B896" s="163"/>
    </row>
    <row r="897" spans="1:2" x14ac:dyDescent="0.3">
      <c r="A897" s="163"/>
      <c r="B897" s="163"/>
    </row>
    <row r="898" spans="1:2" x14ac:dyDescent="0.3">
      <c r="A898" s="163"/>
      <c r="B898" s="163"/>
    </row>
    <row r="899" spans="1:2" x14ac:dyDescent="0.3">
      <c r="A899" s="163"/>
      <c r="B899" s="163"/>
    </row>
    <row r="900" spans="1:2" x14ac:dyDescent="0.3">
      <c r="A900" s="163"/>
      <c r="B900" s="163"/>
    </row>
    <row r="901" spans="1:2" x14ac:dyDescent="0.3">
      <c r="A901" s="163"/>
      <c r="B901" s="163"/>
    </row>
    <row r="902" spans="1:2" x14ac:dyDescent="0.3">
      <c r="A902" s="163"/>
      <c r="B902" s="163"/>
    </row>
    <row r="903" spans="1:2" x14ac:dyDescent="0.3">
      <c r="A903" s="163"/>
      <c r="B903" s="163"/>
    </row>
    <row r="904" spans="1:2" x14ac:dyDescent="0.3">
      <c r="A904" s="163"/>
      <c r="B904" s="163"/>
    </row>
    <row r="905" spans="1:2" x14ac:dyDescent="0.3">
      <c r="A905" s="163"/>
      <c r="B905" s="163"/>
    </row>
    <row r="906" spans="1:2" x14ac:dyDescent="0.3">
      <c r="A906" s="163"/>
      <c r="B906" s="163"/>
    </row>
    <row r="907" spans="1:2" x14ac:dyDescent="0.3">
      <c r="A907" s="163"/>
      <c r="B907" s="163"/>
    </row>
    <row r="908" spans="1:2" x14ac:dyDescent="0.3">
      <c r="A908" s="163"/>
      <c r="B908" s="163"/>
    </row>
    <row r="909" spans="1:2" x14ac:dyDescent="0.3">
      <c r="A909" s="163"/>
      <c r="B909" s="163"/>
    </row>
    <row r="910" spans="1:2" x14ac:dyDescent="0.3">
      <c r="A910" s="163"/>
      <c r="B910" s="163"/>
    </row>
    <row r="911" spans="1:2" x14ac:dyDescent="0.3">
      <c r="A911" s="163"/>
      <c r="B911" s="163"/>
    </row>
    <row r="912" spans="1:2" x14ac:dyDescent="0.3">
      <c r="A912" s="163"/>
      <c r="B912" s="163"/>
    </row>
    <row r="913" spans="1:2" x14ac:dyDescent="0.3">
      <c r="A913" s="163"/>
      <c r="B913" s="163"/>
    </row>
    <row r="914" spans="1:2" x14ac:dyDescent="0.3">
      <c r="A914" s="163"/>
      <c r="B914" s="163"/>
    </row>
    <row r="915" spans="1:2" x14ac:dyDescent="0.3">
      <c r="A915" s="163"/>
      <c r="B915" s="163"/>
    </row>
    <row r="916" spans="1:2" x14ac:dyDescent="0.3">
      <c r="A916" s="163"/>
      <c r="B916" s="163"/>
    </row>
    <row r="917" spans="1:2" x14ac:dyDescent="0.3">
      <c r="A917" s="163"/>
      <c r="B917" s="163"/>
    </row>
    <row r="918" spans="1:2" x14ac:dyDescent="0.3">
      <c r="A918" s="163"/>
      <c r="B918" s="163"/>
    </row>
    <row r="919" spans="1:2" x14ac:dyDescent="0.3">
      <c r="A919" s="163"/>
      <c r="B919" s="163"/>
    </row>
    <row r="920" spans="1:2" x14ac:dyDescent="0.3">
      <c r="A920" s="163"/>
      <c r="B920" s="163"/>
    </row>
    <row r="921" spans="1:2" x14ac:dyDescent="0.3">
      <c r="A921" s="163"/>
      <c r="B921" s="163"/>
    </row>
    <row r="922" spans="1:2" x14ac:dyDescent="0.3">
      <c r="A922" s="163"/>
      <c r="B922" s="163"/>
    </row>
    <row r="923" spans="1:2" x14ac:dyDescent="0.3">
      <c r="A923" s="163"/>
      <c r="B923" s="163"/>
    </row>
    <row r="924" spans="1:2" x14ac:dyDescent="0.3">
      <c r="A924" s="163"/>
      <c r="B924" s="163"/>
    </row>
    <row r="925" spans="1:2" x14ac:dyDescent="0.3">
      <c r="A925" s="163"/>
      <c r="B925" s="163"/>
    </row>
    <row r="926" spans="1:2" x14ac:dyDescent="0.3">
      <c r="A926" s="163"/>
      <c r="B926" s="163"/>
    </row>
    <row r="927" spans="1:2" x14ac:dyDescent="0.3">
      <c r="A927" s="163"/>
      <c r="B927" s="163"/>
    </row>
    <row r="928" spans="1:2" x14ac:dyDescent="0.3">
      <c r="A928" s="163"/>
      <c r="B928" s="163"/>
    </row>
    <row r="929" spans="1:2" x14ac:dyDescent="0.3">
      <c r="A929" s="163"/>
      <c r="B929" s="163"/>
    </row>
    <row r="930" spans="1:2" x14ac:dyDescent="0.3">
      <c r="A930" s="163"/>
      <c r="B930" s="163"/>
    </row>
    <row r="931" spans="1:2" x14ac:dyDescent="0.3">
      <c r="A931" s="163"/>
      <c r="B931" s="163"/>
    </row>
    <row r="932" spans="1:2" x14ac:dyDescent="0.3">
      <c r="A932" s="163"/>
      <c r="B932" s="163"/>
    </row>
    <row r="933" spans="1:2" x14ac:dyDescent="0.3">
      <c r="A933" s="163"/>
      <c r="B933" s="163"/>
    </row>
    <row r="934" spans="1:2" x14ac:dyDescent="0.3">
      <c r="A934" s="163"/>
      <c r="B934" s="163"/>
    </row>
    <row r="935" spans="1:2" x14ac:dyDescent="0.3">
      <c r="A935" s="163"/>
      <c r="B935" s="163"/>
    </row>
    <row r="936" spans="1:2" x14ac:dyDescent="0.3">
      <c r="A936" s="163"/>
      <c r="B936" s="163"/>
    </row>
    <row r="937" spans="1:2" x14ac:dyDescent="0.3">
      <c r="A937" s="163"/>
      <c r="B937" s="163"/>
    </row>
    <row r="938" spans="1:2" x14ac:dyDescent="0.3">
      <c r="A938" s="163"/>
      <c r="B938" s="163"/>
    </row>
    <row r="939" spans="1:2" x14ac:dyDescent="0.3">
      <c r="A939" s="163"/>
      <c r="B939" s="163"/>
    </row>
    <row r="940" spans="1:2" x14ac:dyDescent="0.3">
      <c r="A940" s="163"/>
      <c r="B940" s="163"/>
    </row>
    <row r="941" spans="1:2" x14ac:dyDescent="0.3">
      <c r="A941" s="163"/>
      <c r="B941" s="163"/>
    </row>
    <row r="942" spans="1:2" x14ac:dyDescent="0.3">
      <c r="A942" s="163"/>
      <c r="B942" s="163"/>
    </row>
    <row r="943" spans="1:2" x14ac:dyDescent="0.3">
      <c r="A943" s="163"/>
      <c r="B943" s="163"/>
    </row>
    <row r="944" spans="1:2" x14ac:dyDescent="0.3">
      <c r="A944" s="163"/>
      <c r="B944" s="163"/>
    </row>
    <row r="945" spans="1:2" x14ac:dyDescent="0.3">
      <c r="A945" s="163"/>
      <c r="B945" s="163"/>
    </row>
    <row r="946" spans="1:2" x14ac:dyDescent="0.3">
      <c r="A946" s="163"/>
      <c r="B946" s="163"/>
    </row>
    <row r="947" spans="1:2" x14ac:dyDescent="0.3">
      <c r="A947" s="163"/>
      <c r="B947" s="163"/>
    </row>
    <row r="948" spans="1:2" x14ac:dyDescent="0.3">
      <c r="A948" s="163"/>
      <c r="B948" s="163"/>
    </row>
    <row r="949" spans="1:2" x14ac:dyDescent="0.3">
      <c r="A949" s="163"/>
      <c r="B949" s="163"/>
    </row>
    <row r="950" spans="1:2" x14ac:dyDescent="0.3">
      <c r="A950" s="163"/>
      <c r="B950" s="163"/>
    </row>
    <row r="951" spans="1:2" x14ac:dyDescent="0.3">
      <c r="A951" s="163"/>
      <c r="B951" s="163"/>
    </row>
    <row r="952" spans="1:2" x14ac:dyDescent="0.3">
      <c r="A952" s="163"/>
      <c r="B952" s="163"/>
    </row>
    <row r="953" spans="1:2" x14ac:dyDescent="0.3">
      <c r="A953" s="163"/>
      <c r="B953" s="163"/>
    </row>
    <row r="954" spans="1:2" x14ac:dyDescent="0.3">
      <c r="A954" s="163"/>
      <c r="B954" s="163"/>
    </row>
    <row r="955" spans="1:2" x14ac:dyDescent="0.3">
      <c r="A955" s="163"/>
      <c r="B955" s="163"/>
    </row>
    <row r="956" spans="1:2" x14ac:dyDescent="0.3">
      <c r="A956" s="163"/>
      <c r="B956" s="163"/>
    </row>
    <row r="957" spans="1:2" x14ac:dyDescent="0.3">
      <c r="A957" s="163"/>
      <c r="B957" s="163"/>
    </row>
    <row r="958" spans="1:2" x14ac:dyDescent="0.3">
      <c r="A958" s="163"/>
      <c r="B958" s="163"/>
    </row>
    <row r="959" spans="1:2" x14ac:dyDescent="0.3">
      <c r="A959" s="163"/>
      <c r="B959" s="163"/>
    </row>
    <row r="960" spans="1:2" x14ac:dyDescent="0.3">
      <c r="A960" s="163"/>
      <c r="B960" s="163"/>
    </row>
    <row r="961" spans="1:2" x14ac:dyDescent="0.3">
      <c r="A961" s="163"/>
      <c r="B961" s="163"/>
    </row>
    <row r="962" spans="1:2" x14ac:dyDescent="0.3">
      <c r="A962" s="163"/>
      <c r="B962" s="163"/>
    </row>
    <row r="963" spans="1:2" x14ac:dyDescent="0.3">
      <c r="A963" s="163"/>
      <c r="B963" s="163"/>
    </row>
    <row r="964" spans="1:2" x14ac:dyDescent="0.3">
      <c r="A964" s="163"/>
      <c r="B964" s="163"/>
    </row>
    <row r="965" spans="1:2" x14ac:dyDescent="0.3">
      <c r="A965" s="163"/>
      <c r="B965" s="163"/>
    </row>
    <row r="966" spans="1:2" x14ac:dyDescent="0.3">
      <c r="A966" s="163"/>
      <c r="B966" s="163"/>
    </row>
    <row r="967" spans="1:2" x14ac:dyDescent="0.3">
      <c r="A967" s="163"/>
      <c r="B967" s="163"/>
    </row>
    <row r="968" spans="1:2" x14ac:dyDescent="0.3">
      <c r="A968" s="163"/>
      <c r="B968" s="163"/>
    </row>
    <row r="969" spans="1:2" x14ac:dyDescent="0.3">
      <c r="A969" s="163"/>
      <c r="B969" s="163"/>
    </row>
    <row r="970" spans="1:2" x14ac:dyDescent="0.3">
      <c r="A970" s="163"/>
      <c r="B970" s="163"/>
    </row>
    <row r="971" spans="1:2" x14ac:dyDescent="0.3">
      <c r="A971" s="163"/>
      <c r="B971" s="163"/>
    </row>
    <row r="972" spans="1:2" x14ac:dyDescent="0.3">
      <c r="A972" s="163"/>
      <c r="B972" s="163"/>
    </row>
    <row r="973" spans="1:2" x14ac:dyDescent="0.3">
      <c r="A973" s="163"/>
      <c r="B973" s="163"/>
    </row>
    <row r="974" spans="1:2" x14ac:dyDescent="0.3">
      <c r="A974" s="163"/>
      <c r="B974" s="163"/>
    </row>
    <row r="975" spans="1:2" x14ac:dyDescent="0.3">
      <c r="A975" s="163"/>
      <c r="B975" s="163"/>
    </row>
    <row r="976" spans="1:2" x14ac:dyDescent="0.3">
      <c r="A976" s="163"/>
      <c r="B976" s="163"/>
    </row>
    <row r="977" spans="1:2" x14ac:dyDescent="0.3">
      <c r="A977" s="163"/>
      <c r="B977" s="163"/>
    </row>
    <row r="978" spans="1:2" x14ac:dyDescent="0.3">
      <c r="A978" s="163"/>
      <c r="B978" s="163"/>
    </row>
    <row r="979" spans="1:2" x14ac:dyDescent="0.3">
      <c r="A979" s="163"/>
      <c r="B979" s="163"/>
    </row>
    <row r="980" spans="1:2" x14ac:dyDescent="0.3">
      <c r="A980" s="163"/>
      <c r="B980" s="163"/>
    </row>
    <row r="981" spans="1:2" x14ac:dyDescent="0.3">
      <c r="A981" s="163"/>
      <c r="B981" s="163"/>
    </row>
    <row r="982" spans="1:2" x14ac:dyDescent="0.3">
      <c r="A982" s="163"/>
      <c r="B982" s="163"/>
    </row>
    <row r="983" spans="1:2" x14ac:dyDescent="0.3">
      <c r="A983" s="163"/>
      <c r="B983" s="163"/>
    </row>
    <row r="984" spans="1:2" x14ac:dyDescent="0.3">
      <c r="A984" s="163"/>
      <c r="B984" s="163"/>
    </row>
    <row r="985" spans="1:2" x14ac:dyDescent="0.3">
      <c r="A985" s="163"/>
      <c r="B985" s="163"/>
    </row>
    <row r="986" spans="1:2" x14ac:dyDescent="0.3">
      <c r="A986" s="163"/>
      <c r="B986" s="163"/>
    </row>
    <row r="987" spans="1:2" x14ac:dyDescent="0.3">
      <c r="A987" s="163"/>
      <c r="B987" s="163"/>
    </row>
    <row r="988" spans="1:2" x14ac:dyDescent="0.3">
      <c r="A988" s="163"/>
      <c r="B988" s="163"/>
    </row>
    <row r="989" spans="1:2" x14ac:dyDescent="0.3">
      <c r="A989" s="163"/>
      <c r="B989" s="163"/>
    </row>
    <row r="990" spans="1:2" x14ac:dyDescent="0.3">
      <c r="A990" s="163"/>
      <c r="B990" s="163"/>
    </row>
    <row r="991" spans="1:2" x14ac:dyDescent="0.3">
      <c r="A991" s="163"/>
      <c r="B991" s="163"/>
    </row>
    <row r="992" spans="1:2" x14ac:dyDescent="0.3">
      <c r="A992" s="163"/>
      <c r="B992" s="163"/>
    </row>
    <row r="993" spans="1:2" x14ac:dyDescent="0.3">
      <c r="A993" s="163"/>
      <c r="B993" s="163"/>
    </row>
    <row r="994" spans="1:2" x14ac:dyDescent="0.3">
      <c r="A994" s="163"/>
      <c r="B994" s="163"/>
    </row>
    <row r="995" spans="1:2" x14ac:dyDescent="0.3">
      <c r="A995" s="163"/>
      <c r="B995" s="163"/>
    </row>
    <row r="996" spans="1:2" x14ac:dyDescent="0.3">
      <c r="A996" s="163"/>
      <c r="B996" s="163"/>
    </row>
    <row r="997" spans="1:2" x14ac:dyDescent="0.3">
      <c r="A997" s="163"/>
      <c r="B997" s="163"/>
    </row>
    <row r="998" spans="1:2" x14ac:dyDescent="0.3">
      <c r="A998" s="163"/>
      <c r="B998" s="163"/>
    </row>
    <row r="999" spans="1:2" x14ac:dyDescent="0.3">
      <c r="A999" s="163"/>
      <c r="B999" s="163"/>
    </row>
    <row r="1000" spans="1:2" x14ac:dyDescent="0.3">
      <c r="A1000" s="163"/>
      <c r="B1000" s="163"/>
    </row>
    <row r="1001" spans="1:2" x14ac:dyDescent="0.3">
      <c r="A1001" s="163"/>
      <c r="B1001" s="163"/>
    </row>
    <row r="1002" spans="1:2" x14ac:dyDescent="0.3">
      <c r="A1002" s="163"/>
      <c r="B1002" s="163"/>
    </row>
    <row r="1003" spans="1:2" x14ac:dyDescent="0.3">
      <c r="A1003" s="163"/>
      <c r="B1003" s="163"/>
    </row>
    <row r="1004" spans="1:2" x14ac:dyDescent="0.3">
      <c r="A1004" s="163"/>
      <c r="B1004" s="163"/>
    </row>
    <row r="1005" spans="1:2" x14ac:dyDescent="0.3">
      <c r="A1005" s="163"/>
      <c r="B1005" s="163"/>
    </row>
    <row r="1006" spans="1:2" x14ac:dyDescent="0.3">
      <c r="A1006" s="163"/>
      <c r="B1006" s="163"/>
    </row>
    <row r="1007" spans="1:2" x14ac:dyDescent="0.3">
      <c r="A1007" s="163"/>
      <c r="B1007" s="163"/>
    </row>
    <row r="1008" spans="1:2" x14ac:dyDescent="0.3">
      <c r="A1008" s="163"/>
      <c r="B1008" s="163"/>
    </row>
    <row r="1009" spans="1:2" x14ac:dyDescent="0.3">
      <c r="A1009" s="163"/>
      <c r="B1009" s="163"/>
    </row>
    <row r="1010" spans="1:2" x14ac:dyDescent="0.3">
      <c r="A1010" s="163"/>
      <c r="B1010" s="163"/>
    </row>
    <row r="1011" spans="1:2" x14ac:dyDescent="0.3">
      <c r="A1011" s="163"/>
      <c r="B1011" s="163"/>
    </row>
    <row r="1012" spans="1:2" x14ac:dyDescent="0.3">
      <c r="A1012" s="163"/>
      <c r="B1012" s="163"/>
    </row>
    <row r="1013" spans="1:2" x14ac:dyDescent="0.3">
      <c r="A1013" s="163"/>
      <c r="B1013" s="163"/>
    </row>
    <row r="1014" spans="1:2" x14ac:dyDescent="0.3">
      <c r="A1014" s="163"/>
      <c r="B1014" s="163"/>
    </row>
    <row r="1015" spans="1:2" x14ac:dyDescent="0.3">
      <c r="A1015" s="163"/>
      <c r="B1015" s="163"/>
    </row>
    <row r="1016" spans="1:2" x14ac:dyDescent="0.3">
      <c r="A1016" s="163"/>
      <c r="B1016" s="163"/>
    </row>
    <row r="1017" spans="1:2" x14ac:dyDescent="0.3">
      <c r="A1017" s="163"/>
      <c r="B1017" s="163"/>
    </row>
    <row r="1018" spans="1:2" x14ac:dyDescent="0.3">
      <c r="A1018" s="163"/>
      <c r="B1018" s="163"/>
    </row>
    <row r="1019" spans="1:2" x14ac:dyDescent="0.3">
      <c r="A1019" s="163"/>
      <c r="B1019" s="163"/>
    </row>
    <row r="1020" spans="1:2" x14ac:dyDescent="0.3">
      <c r="A1020" s="163"/>
      <c r="B1020" s="163"/>
    </row>
    <row r="1021" spans="1:2" x14ac:dyDescent="0.3">
      <c r="A1021" s="163"/>
      <c r="B1021" s="163"/>
    </row>
    <row r="1022" spans="1:2" x14ac:dyDescent="0.3">
      <c r="A1022" s="163"/>
      <c r="B1022" s="163"/>
    </row>
    <row r="1023" spans="1:2" x14ac:dyDescent="0.3">
      <c r="A1023" s="163"/>
      <c r="B1023" s="163"/>
    </row>
    <row r="1024" spans="1:2" x14ac:dyDescent="0.3">
      <c r="A1024" s="163"/>
      <c r="B1024" s="163"/>
    </row>
    <row r="1025" spans="1:2" x14ac:dyDescent="0.3">
      <c r="A1025" s="163"/>
      <c r="B1025" s="163"/>
    </row>
    <row r="1026" spans="1:2" x14ac:dyDescent="0.3">
      <c r="A1026" s="163"/>
      <c r="B1026" s="163"/>
    </row>
    <row r="1027" spans="1:2" x14ac:dyDescent="0.3">
      <c r="A1027" s="163"/>
      <c r="B1027" s="163"/>
    </row>
    <row r="1028" spans="1:2" x14ac:dyDescent="0.3">
      <c r="A1028" s="163"/>
      <c r="B1028" s="163"/>
    </row>
    <row r="1029" spans="1:2" x14ac:dyDescent="0.3">
      <c r="A1029" s="163"/>
      <c r="B1029" s="163"/>
    </row>
    <row r="1030" spans="1:2" x14ac:dyDescent="0.3">
      <c r="A1030" s="163"/>
      <c r="B1030" s="163"/>
    </row>
    <row r="1031" spans="1:2" x14ac:dyDescent="0.3">
      <c r="A1031" s="163"/>
      <c r="B1031" s="163"/>
    </row>
    <row r="1032" spans="1:2" x14ac:dyDescent="0.3">
      <c r="A1032" s="163"/>
      <c r="B1032" s="163"/>
    </row>
    <row r="1033" spans="1:2" x14ac:dyDescent="0.3">
      <c r="A1033" s="163"/>
      <c r="B1033" s="163"/>
    </row>
    <row r="1034" spans="1:2" x14ac:dyDescent="0.3">
      <c r="A1034" s="163"/>
      <c r="B1034" s="163"/>
    </row>
    <row r="1035" spans="1:2" x14ac:dyDescent="0.3">
      <c r="A1035" s="162"/>
      <c r="B1035" s="162"/>
    </row>
    <row r="1036" spans="1:2" x14ac:dyDescent="0.3">
      <c r="A1036" s="162"/>
      <c r="B1036" s="162"/>
    </row>
  </sheetData>
  <autoFilter ref="A1:F460" xr:uid="{96FEE4AB-7596-45CD-A93F-65DDD98F2AB4}"/>
  <pageMargins left="0.70866141732283472" right="0.70866141732283472" top="0.74803149606299213" bottom="0.74803149606299213" header="0.31496062992125984" footer="0.31496062992125984"/>
  <pageSetup paperSize="8" scale="90" orientation="landscape"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GLOBAL Ministres </vt:lpstr>
      <vt:lpstr>Décret</vt:lpstr>
      <vt:lpstr>Fonds</vt:lpstr>
      <vt:lpstr>Codes SEC</vt:lpstr>
      <vt:lpstr>Décret!Impression_des_titres</vt:lpstr>
      <vt:lpstr>'GLOBAL Ministres '!Impression_des_titres</vt:lpstr>
      <vt:lpstr>Décret!Zone_d_impression</vt:lpstr>
      <vt:lpstr>'GLOBAL Ministres '!Zone_d_impression</vt:lpstr>
    </vt:vector>
  </TitlesOfParts>
  <Company>Service Public de Wallonie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38404</dc:creator>
  <cp:lastModifiedBy>Fabienne Balfroid</cp:lastModifiedBy>
  <cp:lastPrinted>2025-11-20T14:50:52Z</cp:lastPrinted>
  <dcterms:created xsi:type="dcterms:W3CDTF">2013-06-24T13:45:10Z</dcterms:created>
  <dcterms:modified xsi:type="dcterms:W3CDTF">2026-05-18T12:36:19Z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2a09c5-6e26-4737-a926-47ef1ab198ae_Enabled">
    <vt:lpwstr>true</vt:lpwstr>
  </property>
  <property fmtid="{D5CDD505-2E9C-101B-9397-08002B2CF9AE}" pid="3" name="MSIP_Label_e72a09c5-6e26-4737-a926-47ef1ab198ae_SetDate">
    <vt:lpwstr>2021-10-20T13:52:49Z</vt:lpwstr>
  </property>
  <property fmtid="{D5CDD505-2E9C-101B-9397-08002B2CF9AE}" pid="4" name="MSIP_Label_e72a09c5-6e26-4737-a926-47ef1ab198ae_Method">
    <vt:lpwstr>Standard</vt:lpwstr>
  </property>
  <property fmtid="{D5CDD505-2E9C-101B-9397-08002B2CF9AE}" pid="5" name="MSIP_Label_e72a09c5-6e26-4737-a926-47ef1ab198ae_Name">
    <vt:lpwstr>e72a09c5-6e26-4737-a926-47ef1ab198ae</vt:lpwstr>
  </property>
  <property fmtid="{D5CDD505-2E9C-101B-9397-08002B2CF9AE}" pid="6" name="MSIP_Label_e72a09c5-6e26-4737-a926-47ef1ab198ae_SiteId">
    <vt:lpwstr>1f816a84-7aa6-4a56-b22a-7b3452fa8681</vt:lpwstr>
  </property>
  <property fmtid="{D5CDD505-2E9C-101B-9397-08002B2CF9AE}" pid="7" name="MSIP_Label_e72a09c5-6e26-4737-a926-47ef1ab198ae_ContentBits">
    <vt:lpwstr>8</vt:lpwstr>
  </property>
</Properties>
</file>